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2210" tabRatio="828"/>
  </bookViews>
  <sheets>
    <sheet name="Conf Rates" sheetId="1" r:id="rId1"/>
    <sheet name="Data" sheetId="10" state="hidden" r:id="rId2"/>
    <sheet name="Conf Fixed LLPA" sheetId="2" r:id="rId3"/>
    <sheet name="Conf ARM LLPA" sheetId="6" r:id="rId4"/>
    <sheet name="HB ARM LLPA" sheetId="9" r:id="rId5"/>
    <sheet name="Govt" sheetId="5" r:id="rId6"/>
    <sheet name="Jumbo" sheetId="4" r:id="rId7"/>
    <sheet name="HARP" sheetId="7" r:id="rId8"/>
    <sheet name="USDA" sheetId="8" r:id="rId9"/>
  </sheets>
  <definedNames>
    <definedName name="_xlnm.Print_Area" localSheetId="8">USDA!$A$1:$M$42</definedName>
  </definedNames>
  <calcPr calcId="145621"/>
</workbook>
</file>

<file path=xl/calcChain.xml><?xml version="1.0" encoding="utf-8"?>
<calcChain xmlns="http://schemas.openxmlformats.org/spreadsheetml/2006/main">
  <c r="C5" i="8" l="1"/>
  <c r="C5" i="7"/>
  <c r="C5" i="4"/>
  <c r="C5" i="5"/>
  <c r="C5" i="1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<sst xmlns="http://schemas.openxmlformats.org/spreadsheetml/2006/main" count="775" uniqueCount="270">
  <si>
    <t/>
  </si>
  <si>
    <t>30 Year Fixed</t>
  </si>
  <si>
    <t>20 Year Fixed</t>
  </si>
  <si>
    <t>15 Year Fixed</t>
  </si>
  <si>
    <t>Rate</t>
  </si>
  <si>
    <t>10 Year Fixed</t>
  </si>
  <si>
    <t>Extensions</t>
  </si>
  <si>
    <t>Loans must be delivered and purchased by AMC by the lock expiration date</t>
  </si>
  <si>
    <t>Effective Date</t>
  </si>
  <si>
    <t>Please go to www.amerisavetpo.com for more information.  Live help is available online for assistance.</t>
  </si>
  <si>
    <t xml:space="preserve"> </t>
  </si>
  <si>
    <t>FICO</t>
  </si>
  <si>
    <t xml:space="preserve">&lt;= 60.00% </t>
  </si>
  <si>
    <t xml:space="preserve">60.01 – 70.00% </t>
  </si>
  <si>
    <t xml:space="preserve">70.01 – 75.00% </t>
  </si>
  <si>
    <t xml:space="preserve">75.01 – 80.00% </t>
  </si>
  <si>
    <t xml:space="preserve">80.01 – 85.00% </t>
  </si>
  <si>
    <t xml:space="preserve">85.01 – 90.00% </t>
  </si>
  <si>
    <t xml:space="preserve">90.01 – 95.00% </t>
  </si>
  <si>
    <t xml:space="preserve">&gt; = 740 </t>
  </si>
  <si>
    <t xml:space="preserve">720 – 739 </t>
  </si>
  <si>
    <t xml:space="preserve">700 – 719 </t>
  </si>
  <si>
    <t xml:space="preserve">680 – 699 </t>
  </si>
  <si>
    <t xml:space="preserve">660 – 679 </t>
  </si>
  <si>
    <t xml:space="preserve">640 – 659 </t>
  </si>
  <si>
    <t xml:space="preserve">620 – 639 </t>
  </si>
  <si>
    <t xml:space="preserve">PRODUCT FEATURE </t>
  </si>
  <si>
    <t xml:space="preserve">LTV Range </t>
  </si>
  <si>
    <t xml:space="preserve">&lt; =60.00% </t>
  </si>
  <si>
    <t xml:space="preserve">Investment property </t>
  </si>
  <si>
    <t xml:space="preserve">N/A </t>
  </si>
  <si>
    <t>2 Unit Property</t>
  </si>
  <si>
    <t>3 - 4 Unit Property</t>
  </si>
  <si>
    <t>N/A</t>
  </si>
  <si>
    <t>Attached Condo</t>
  </si>
  <si>
    <t>Waive Escrows</t>
  </si>
  <si>
    <t>High Balance Cash / Out</t>
  </si>
  <si>
    <t>Cash-out Refinance / FICO / LTV</t>
  </si>
  <si>
    <t xml:space="preserve">&gt; =740 </t>
  </si>
  <si>
    <t>Mortgages with Subordinate Financing</t>
  </si>
  <si>
    <t xml:space="preserve">CLTV Range </t>
  </si>
  <si>
    <t xml:space="preserve">FICO &lt;720 </t>
  </si>
  <si>
    <t xml:space="preserve">FICO &gt;= 720 </t>
  </si>
  <si>
    <t xml:space="preserve">&lt;= 65.00% </t>
  </si>
  <si>
    <t xml:space="preserve">80.01% . 95.00% </t>
  </si>
  <si>
    <t xml:space="preserve">65.01% . 75.00% </t>
  </si>
  <si>
    <t xml:space="preserve">75.01% . 95.00% </t>
  </si>
  <si>
    <t xml:space="preserve">90.01% . 95.00% </t>
  </si>
  <si>
    <t xml:space="preserve">75.01% . 90.00% </t>
  </si>
  <si>
    <t xml:space="preserve">76.01% . 90.00% </t>
  </si>
  <si>
    <t xml:space="preserve">&lt;=95.00% </t>
  </si>
  <si>
    <t xml:space="preserve">95.01 . 97% </t>
  </si>
  <si>
    <t xml:space="preserve">95.01 – 97.00% </t>
  </si>
  <si>
    <t>High LTV</t>
  </si>
  <si>
    <t>Please refer to guidelines for loan eligibility</t>
  </si>
  <si>
    <t>LTV / FICO Adjustments &gt;15yrs</t>
  </si>
  <si>
    <t>$275,000 - Limit</t>
  </si>
  <si>
    <t>$225,000 - $274,999</t>
  </si>
  <si>
    <t>$190,000 - $224,999</t>
  </si>
  <si>
    <t>$160,000 - $189,999</t>
  </si>
  <si>
    <t>$130,000 - $159,999</t>
  </si>
  <si>
    <t>$110,000 - $129,999</t>
  </si>
  <si>
    <t>$90,000 - $109,999</t>
  </si>
  <si>
    <t>$70,000 - $89,999</t>
  </si>
  <si>
    <t>$50,000 - $69,999</t>
  </si>
  <si>
    <t>ME</t>
  </si>
  <si>
    <t>TX</t>
  </si>
  <si>
    <t>&gt;= 760</t>
  </si>
  <si>
    <t>30 Year Fixed - Jumbo</t>
  </si>
  <si>
    <t>Government Price Adjustments</t>
  </si>
  <si>
    <t>FICO Range</t>
  </si>
  <si>
    <t>&gt;= 720</t>
  </si>
  <si>
    <t>700 - 719</t>
  </si>
  <si>
    <t>680 - 699</t>
  </si>
  <si>
    <t>640 - 679</t>
  </si>
  <si>
    <t>Non Owner Occupied</t>
  </si>
  <si>
    <t>All Refinance</t>
  </si>
  <si>
    <t>All VA</t>
  </si>
  <si>
    <t>Streamline</t>
  </si>
  <si>
    <t>$417,001 - Limit</t>
  </si>
  <si>
    <t>$275,000 - $417,000</t>
  </si>
  <si>
    <t>15 Days</t>
  </si>
  <si>
    <t>30 Days</t>
  </si>
  <si>
    <t>2 bps / day.  Max 30 days</t>
  </si>
  <si>
    <t>Index = 1YR LIBOR</t>
  </si>
  <si>
    <t>Conventional Conforming ARM Price Adjustments</t>
  </si>
  <si>
    <t>Conventional Conforming Fixed Price Adjustments</t>
  </si>
  <si>
    <t>$70,000 - 89,999</t>
  </si>
  <si>
    <t>$50,000 - 69,999</t>
  </si>
  <si>
    <t>&lt;$50,000</t>
  </si>
  <si>
    <t>State Tiers</t>
  </si>
  <si>
    <t>Tier 1</t>
  </si>
  <si>
    <t>Tier 2</t>
  </si>
  <si>
    <t>CA, MA, RI</t>
  </si>
  <si>
    <t xml:space="preserve">Tier 3 </t>
  </si>
  <si>
    <t>CO, DC, IL NY, WI</t>
  </si>
  <si>
    <t>Tier 4</t>
  </si>
  <si>
    <t>CT, MI, MO, NE, UT, VT</t>
  </si>
  <si>
    <t>Tier 5</t>
  </si>
  <si>
    <t>AK, HI, IA, IN, MD, ND, OR, VA</t>
  </si>
  <si>
    <t>Tier 6</t>
  </si>
  <si>
    <t>AR, AZ, ID, KS, KY, MS, NH, OH, SD</t>
  </si>
  <si>
    <t>Tier 7</t>
  </si>
  <si>
    <t>AL, DE, FL, GA, LA, MN, MT, NC, NJ, NM, NV, OK, PA, SC, TN, TX, WA, WV, WY</t>
  </si>
  <si>
    <t>Adj</t>
  </si>
  <si>
    <t>AK, AL, DE, FL, GA, HI, IA, ID, MD, MN, NJ, OK, PA, RI, SC, TN, WA, WV, WY</t>
  </si>
  <si>
    <t>AR, KS, LA, ME, MT, NC, ND, NE, NH, NM, NV, OH, SD, TX</t>
  </si>
  <si>
    <t>CT, IN, KY, MI, OR</t>
  </si>
  <si>
    <t>AZ, DC, MS, UT, VA</t>
  </si>
  <si>
    <t>CO, IL, WI</t>
  </si>
  <si>
    <t>MO, NY, VT</t>
  </si>
  <si>
    <t>CA, MA</t>
  </si>
  <si>
    <t>HARP Adjustments</t>
  </si>
  <si>
    <t>LTV btwn 105-125 (all terms)</t>
  </si>
  <si>
    <t>LTV &gt; 125 (all terms)</t>
  </si>
  <si>
    <t>LTV 95.01-97¹</t>
  </si>
  <si>
    <t>LTV &gt; 97¹</t>
  </si>
  <si>
    <t>Condo &gt; 75%, Term &gt; 180¹</t>
  </si>
  <si>
    <t>HARP with Subordinate Financing¹</t>
  </si>
  <si>
    <t>LTV Range</t>
  </si>
  <si>
    <t>CLTV Range</t>
  </si>
  <si>
    <t>FICO &lt;720</t>
  </si>
  <si>
    <t>FICO &gt;=720</t>
  </si>
  <si>
    <t>80.01-95</t>
  </si>
  <si>
    <t>90.01-95</t>
  </si>
  <si>
    <t>80.01-90</t>
  </si>
  <si>
    <t>Any</t>
  </si>
  <si>
    <t>&gt; 95</t>
  </si>
  <si>
    <t>HARP FICO/LTV - Term &gt;180 months¹</t>
  </si>
  <si>
    <t>FICO/LTV</t>
  </si>
  <si>
    <t>80.01-85</t>
  </si>
  <si>
    <t>85.01-90</t>
  </si>
  <si>
    <t>95.01-97</t>
  </si>
  <si>
    <t>97.01-105</t>
  </si>
  <si>
    <t>720-739</t>
  </si>
  <si>
    <t>700-719</t>
  </si>
  <si>
    <t>680-699</t>
  </si>
  <si>
    <t>660-679</t>
  </si>
  <si>
    <t>640-659</t>
  </si>
  <si>
    <t>620-639</t>
  </si>
  <si>
    <t>&gt; 105</t>
  </si>
  <si>
    <t>&gt;=740</t>
  </si>
  <si>
    <t>¹LLPAs included in adjustment caps. If sum of LLPAs exceeds the product caps, excess will be waived. Caps are Term: &gt;20yrs = 0.75; Term &lt;=20yrs = 0.0</t>
  </si>
  <si>
    <t>USDA</t>
  </si>
  <si>
    <t>NY, PA, RI, TX</t>
  </si>
  <si>
    <t>AR, GA, IN, KS, MN, NC, OK, SC, VT, WI</t>
  </si>
  <si>
    <t>AK, AL, CT, FL, IA, IL, KY, LA, ME, MO, MS, ND, NE, NH, OH, SD, TN, WV</t>
  </si>
  <si>
    <t>CA, CO, DE, MA, MD, MT, NM, VA, WY</t>
  </si>
  <si>
    <t>AZ, HI, ID, NJ, NV, UT, WA</t>
  </si>
  <si>
    <t>FICO Adjustments</t>
  </si>
  <si>
    <t>&lt;620</t>
  </si>
  <si>
    <t>620 - 639</t>
  </si>
  <si>
    <t>680 - 719</t>
  </si>
  <si>
    <t>7 Days</t>
  </si>
  <si>
    <t xml:space="preserve">  ALL USDA re-locks are subject to the Extension Fee.  Loans re-locked  will be subject to worse case pricing PLUS the Extension Fee. </t>
  </si>
  <si>
    <t>Fixed Extensions</t>
  </si>
  <si>
    <t>ARM Extensions</t>
  </si>
  <si>
    <t>Maximum Total Price 105.00 Including All Adjustments (does not include LPC)</t>
  </si>
  <si>
    <t>Extensions - Max 2 times</t>
  </si>
  <si>
    <t>45 Days</t>
  </si>
  <si>
    <t>60 Days</t>
  </si>
  <si>
    <t>600-639</t>
  </si>
  <si>
    <t>60.01 - 65</t>
  </si>
  <si>
    <t>65.01 - 70</t>
  </si>
  <si>
    <t>70.01 - 75</t>
  </si>
  <si>
    <t>75.01 - 80</t>
  </si>
  <si>
    <t>Attached Condo*</t>
  </si>
  <si>
    <t>* For terms &gt;180 months</t>
  </si>
  <si>
    <t>30/25 Year Fixed</t>
  </si>
  <si>
    <t>All Condo (in addition)</t>
  </si>
  <si>
    <t>Loan Size Adjustments</t>
  </si>
  <si>
    <t>&lt; $50,000</t>
  </si>
  <si>
    <t>$50K - $74,999</t>
  </si>
  <si>
    <t>$75K - $99,999</t>
  </si>
  <si>
    <t>$150K - $199,999</t>
  </si>
  <si>
    <t>$100K - $149,999</t>
  </si>
  <si>
    <t>$200K - $249,999</t>
  </si>
  <si>
    <t>$250K - $299,999</t>
  </si>
  <si>
    <t>$300K - $349,999</t>
  </si>
  <si>
    <t>$350K - Limit</t>
  </si>
  <si>
    <t>Tier 3</t>
  </si>
  <si>
    <t>AZ, CA, DC, IA, KS, MA, MD, ME, ND, RI, UT, VA, VT, WA, WV</t>
  </si>
  <si>
    <t>AL, CO, CT, FL, HI, ID, IL, KY, LA, MI, MN, MS, MT, NE, NH, NJ, NM, NV, OK, OR, SD, TN, WI, WY</t>
  </si>
  <si>
    <t>AK, AR, DE, GA, IN, MO, NC, NY, OH, PA, SC</t>
  </si>
  <si>
    <t>High Balance ARM Price Adjustments</t>
  </si>
  <si>
    <t>LTV / FICO Adjustments</t>
  </si>
  <si>
    <t xml:space="preserve">60.01 – 65.00% </t>
  </si>
  <si>
    <t xml:space="preserve">80.01% . 90.00% </t>
  </si>
  <si>
    <t xml:space="preserve">80.01% - 90.00% </t>
  </si>
  <si>
    <t xml:space="preserve">90.01% - 90.00% </t>
  </si>
  <si>
    <t xml:space="preserve">90.01 . 97% </t>
  </si>
  <si>
    <t xml:space="preserve">&lt;=90.00% </t>
  </si>
  <si>
    <t xml:space="preserve">65.01 – 70.00% </t>
  </si>
  <si>
    <t>Loan Amount Adj</t>
  </si>
  <si>
    <t>FICO/LTV LLPAs (Loan Amount &gt; $1.5M to &lt;= $2.0M)</t>
  </si>
  <si>
    <t>n/a</t>
  </si>
  <si>
    <t>740 - 759</t>
  </si>
  <si>
    <t>720 - 739</t>
  </si>
  <si>
    <t>LLPAs by Product Feature</t>
  </si>
  <si>
    <t>Product Feature</t>
  </si>
  <si>
    <t>2-Unit Property</t>
  </si>
  <si>
    <t>Second Home</t>
  </si>
  <si>
    <t>Condo</t>
  </si>
  <si>
    <t>Cash Out</t>
  </si>
  <si>
    <t>DTI Ratio (Back-End)</t>
  </si>
  <si>
    <t>DTI Range</t>
  </si>
  <si>
    <t>&lt; 35.00</t>
  </si>
  <si>
    <t>35.00 - 39.99</t>
  </si>
  <si>
    <t>State Adjustments for All Loans</t>
  </si>
  <si>
    <t>Jumbo State Tier</t>
  </si>
  <si>
    <t>Eligible States</t>
  </si>
  <si>
    <t>CA, IA, MA, ND, NE, SD, WI</t>
  </si>
  <si>
    <t>CO, DC, IL, KS, MD, MN, MO, NJ, RI</t>
  </si>
  <si>
    <t>AK, CT, IN, KY, MI, MT, OH, UT, VA, VT, WA, WY</t>
  </si>
  <si>
    <t>AR, DE, GA, LA, ME, MS, NC, NH, NY, OK, OR, PA, TN, TX</t>
  </si>
  <si>
    <t>AL, AZ, FL, HI, ID, NM, NV, SC, WV</t>
  </si>
  <si>
    <t>&lt;= 60</t>
  </si>
  <si>
    <t>Waive Escrow</t>
  </si>
  <si>
    <t>FICO/LTV LLPAs (Loan Amount &lt;= $1.0M)</t>
  </si>
  <si>
    <t>FICO/LTV LLPAs (Loan Amount &gt; $1.0M to &lt;= $1.5M)</t>
  </si>
  <si>
    <t>Relock Commitment Term</t>
  </si>
  <si>
    <t>&lt;= 1MM</t>
  </si>
  <si>
    <t>&gt; 1MM</t>
  </si>
  <si>
    <t>30 Yr Fixed</t>
  </si>
  <si>
    <t>15 Yr Fixed</t>
  </si>
  <si>
    <t>5/1 and 7/1 ARM</t>
  </si>
  <si>
    <t>Max Net Price</t>
  </si>
  <si>
    <t>**Relocks &lt;= 60 days from expiration/cancelation are subject to worse case pricing + acumulated extension fees + relock fee</t>
  </si>
  <si>
    <t>tLookup</t>
  </si>
  <si>
    <t>tMortgageType</t>
  </si>
  <si>
    <t>ProductDescription</t>
  </si>
  <si>
    <t>ProductCode</t>
  </si>
  <si>
    <t>nSrp15</t>
  </si>
  <si>
    <t>nSrp30</t>
  </si>
  <si>
    <t>nSrp45</t>
  </si>
  <si>
    <t>nSrp60</t>
  </si>
  <si>
    <t>dRatesPosted</t>
  </si>
  <si>
    <t>ProgramTypeCode</t>
  </si>
  <si>
    <t>Conventional</t>
  </si>
  <si>
    <t>FNMA High Balance</t>
  </si>
  <si>
    <t xml:space="preserve"> - Includes SRP</t>
  </si>
  <si>
    <t>LIBOR ARMs - Includes SRP</t>
  </si>
  <si>
    <t>5 Year ARM</t>
  </si>
  <si>
    <t xml:space="preserve"> - 2/2/5 CAP Margin 2.25</t>
  </si>
  <si>
    <t>7 Year ARM</t>
  </si>
  <si>
    <t xml:space="preserve"> - 5/2/5 CAP Margin 2.25</t>
  </si>
  <si>
    <t>10 Year ARM</t>
  </si>
  <si>
    <t>Fixed Rate - Includes SRP</t>
  </si>
  <si>
    <t>FHA/VA</t>
  </si>
  <si>
    <t>Jumbo</t>
  </si>
  <si>
    <t>Products - SRP Included in pricing</t>
  </si>
  <si>
    <t xml:space="preserve"> - LIBOR 2/2/5 CAP 2.25 Margin</t>
  </si>
  <si>
    <t>Conventional HARP</t>
  </si>
  <si>
    <t>&gt;= 40.00%</t>
  </si>
  <si>
    <t>Maximum Total Price 105.00 Including All Adjustments For Fixed Rate Loans</t>
  </si>
  <si>
    <t xml:space="preserve"> (does not include LPC)</t>
  </si>
  <si>
    <t>Maximum Total Price 104.00 Including All Adjustments For ARM Loans</t>
  </si>
  <si>
    <t xml:space="preserve">2 bps / day.  Max 30 days. </t>
  </si>
  <si>
    <t>Maximum of 2 extensions</t>
  </si>
  <si>
    <t>There is no admin fee for FHA loans in NC &amp; NJ.</t>
  </si>
  <si>
    <t>Min 5 days</t>
  </si>
  <si>
    <t>Max 30 days</t>
  </si>
  <si>
    <t>Max total price is 105.00 Including All Adjustments</t>
  </si>
  <si>
    <t>(does not include LPC)</t>
  </si>
  <si>
    <t>2 bps / day; Max 30 days.</t>
  </si>
  <si>
    <t xml:space="preserve"> 2 bps / day</t>
  </si>
  <si>
    <t>There is no admin fee for USDA loans in NC &amp; NJ.</t>
  </si>
  <si>
    <t>Loan Amount Adjustments</t>
  </si>
  <si>
    <t>75,001 - 100,000</t>
  </si>
  <si>
    <t>&lt;= $75,000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</si>
</sst>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/d/yy\ h:mm\ AM/PM;@"/>
    <numFmt numFmtId="165" formatCode="_(* #,##0.000_);_(* \(#,##0.000\);_(* &quot;-&quot;??_);_(@_)"/>
    <numFmt numFmtId="166" formatCode="0.000_);[Red]\(0.000\)"/>
    <numFmt numFmtId="167" formatCode="0.00_);[Red]\(0.00\)"/>
    <numFmt numFmtId="168" formatCode="#,##0.000_);[Red]\(#,##0.000\)"/>
    <numFmt numFmtId="169" formatCode="0.000"/>
    <numFmt numFmtId="170" formatCode="_(&quot;$&quot;* #,##0_);_(&quot;$&quot;* \(#,##0.0\);_(&quot;$&quot;* &quot;-&quot;??_);_(@_)"/>
    <numFmt numFmtId="171" formatCode="&quot;$&quot;#,##0.000"/>
    <numFmt numFmtId="172" formatCode="&quot;$&quot;#,##0.000000_);\(&quot;$&quot;#,##0.000000\)"/>
    <numFmt numFmtId="173" formatCode="#,##0.0_);[Red]\(&quot;$&quot;#,##0.0\)"/>
    <numFmt numFmtId="174" formatCode="0.000_)"/>
    <numFmt numFmtId="175" formatCode="&quot;$&quot;#,##0\ ;\(&quot;$&quot;#,##0\)"/>
    <numFmt numFmtId="176" formatCode="mmmm\ d\,\ yyyy"/>
    <numFmt numFmtId="177" formatCode="0.0000000"/>
    <numFmt numFmtId="178" formatCode="mm/dd/yyyy"/>
    <numFmt numFmtId="179" formatCode="_([$€-2]* #,##0.00_);_([$€-2]* \(#,##0.00\);_([$€-2]* &quot;-&quot;??_)"/>
    <numFmt numFmtId="180" formatCode="0.00_)"/>
    <numFmt numFmtId="181" formatCode="0.0000_)"/>
    <numFmt numFmtId="182" formatCode="mm/dd/yy"/>
    <numFmt numFmtId="183" formatCode="#,###\ &quot;Months&quot;"/>
    <numFmt numFmtId="184" formatCode="_(* #,##0.0000_);_(* \(#,##0.0000\);_(* &quot;-&quot;??_);_(@_)"/>
    <numFmt numFmtId="185" formatCode="0.0000_);[Red]\(0.0000\)"/>
    <numFmt numFmtId="186" formatCode="0.0000%"/>
    <numFmt numFmtId="187" formatCode="0.000_);\(0.000\)"/>
    <numFmt numFmtId="188" formatCode="&quot;$&quot;#,##0.00_);\(&quot;$&quot;#.##0\)"/>
    <numFmt numFmtId="189" formatCode="_(* #,##0.0_);_(* \(#,##0.0\);_(* &quot;-&quot;??_);_(@_)"/>
    <numFmt numFmtId="190" formatCode="General_)"/>
    <numFmt numFmtId="191" formatCode="#,##0.0_);\(#,##0.0\)"/>
    <numFmt numFmtId="192" formatCode="_-* #,##0\ _F_-;\-* #,##0\ _F_-;_-* &quot;-&quot;\ _F_-;_-@_-"/>
    <numFmt numFmtId="193" formatCode="_-* #,##0.00\ _F_-;\-* #,##0.00\ _F_-;_-* &quot;-&quot;??\ _F_-;_-@_-"/>
    <numFmt numFmtId="194" formatCode="_-* #,##0\ &quot;F&quot;_-;\-* #,##0\ &quot;F&quot;_-;_-* &quot;-&quot;\ &quot;F&quot;_-;_-@_-"/>
    <numFmt numFmtId="195" formatCode="_-* #,##0.00\ &quot;F&quot;_-;\-* #,##0.00\ &quot;F&quot;_-;_-* &quot;-&quot;??\ &quot;F&quot;_-;_-@_-"/>
    <numFmt numFmtId="196" formatCode="\(###\)\ ###\-####"/>
    <numFmt numFmtId="197" formatCode="_(* #,##0_);_(* \(#,##0\);_(* &quot;-&quot;??_);_(@_)"/>
    <numFmt numFmtId="198" formatCode="#,##0.000"/>
    <numFmt numFmtId="199" formatCode="#,##0.0000_);\(#,##0.0000\)"/>
    <numFmt numFmtId="200" formatCode="#,##0.0000_);[Red]\(#,##0.0000\)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indexed="30"/>
      <name val="Arial"/>
      <family val="2"/>
    </font>
    <font>
      <b/>
      <i/>
      <sz val="11"/>
      <color indexed="5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6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name val="Arial"/>
      <family val="2"/>
    </font>
    <font>
      <sz val="10"/>
      <name val="Century Schoolbook"/>
      <family val="1"/>
    </font>
    <font>
      <sz val="11"/>
      <name val="Tms Rmn"/>
    </font>
    <font>
      <sz val="10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16"/>
      <name val="Helv"/>
    </font>
    <font>
      <b/>
      <sz val="10"/>
      <color indexed="8"/>
      <name val="Arial Narrow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u/>
      <sz val="12"/>
      <color indexed="3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Verdan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ambria"/>
      <family val="1"/>
    </font>
    <font>
      <b/>
      <sz val="10"/>
      <name val="NewCenturySchlbk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Arial"/>
      <family val="2"/>
    </font>
    <font>
      <sz val="8"/>
      <name val="Times New Roman"/>
      <family val="1"/>
    </font>
    <font>
      <sz val="12"/>
      <name val="Tms Rmn"/>
    </font>
    <font>
      <b/>
      <i/>
      <sz val="10"/>
      <name val="MS Sans Serif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8"/>
      <name val="Wingdings"/>
      <charset val="2"/>
    </font>
    <font>
      <sz val="8"/>
      <name val="MS Sans Serif"/>
      <family val="2"/>
    </font>
    <font>
      <b/>
      <sz val="8"/>
      <color indexed="30"/>
      <name val="Calibri"/>
      <family val="2"/>
      <scheme val="minor"/>
    </font>
    <font>
      <b/>
      <u/>
      <sz val="8"/>
      <color indexed="30"/>
      <name val="Calibri"/>
      <family val="2"/>
      <scheme val="minor"/>
    </font>
    <font>
      <b/>
      <i/>
      <sz val="8"/>
      <color indexed="50"/>
      <name val="Calibri"/>
      <family val="2"/>
      <scheme val="minor"/>
    </font>
    <font>
      <u/>
      <sz val="8"/>
      <color indexed="12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</fills>
  <borders count="10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49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2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0" fillId="0" borderId="0"/>
    <xf numFmtId="170" fontId="20" fillId="0" borderId="0" applyFill="0" applyBorder="0" applyAlignment="0"/>
    <xf numFmtId="171" fontId="20" fillId="0" borderId="0" applyFill="0" applyBorder="0" applyAlignment="0"/>
    <xf numFmtId="172" fontId="20" fillId="0" borderId="0" applyFill="0" applyBorder="0" applyAlignment="0"/>
    <xf numFmtId="170" fontId="33" fillId="0" borderId="0" applyFill="0" applyBorder="0" applyAlignment="0"/>
    <xf numFmtId="173" fontId="20" fillId="0" borderId="0" applyFill="0" applyBorder="0" applyAlignment="0"/>
    <xf numFmtId="170" fontId="20" fillId="0" borderId="0" applyFill="0" applyBorder="0" applyAlignment="0"/>
    <xf numFmtId="170" fontId="20" fillId="0" borderId="0" applyFill="0" applyBorder="0" applyAlignment="0"/>
    <xf numFmtId="171" fontId="20" fillId="0" borderId="0" applyFill="0" applyBorder="0" applyAlignment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7" fillId="0" borderId="0" applyNumberFormat="0" applyAlignment="0">
      <alignment horizontal="left"/>
    </xf>
    <xf numFmtId="0" fontId="36" fillId="0" borderId="0"/>
    <xf numFmtId="171" fontId="20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14" fontId="38" fillId="0" borderId="0" applyFill="0" applyBorder="0" applyAlignment="0"/>
    <xf numFmtId="14" fontId="38" fillId="0" borderId="0" applyFill="0" applyBorder="0" applyAlignment="0"/>
    <xf numFmtId="14" fontId="38" fillId="0" borderId="0" applyFill="0" applyBorder="0" applyAlignment="0"/>
    <xf numFmtId="176" fontId="20" fillId="0" borderId="0" applyFill="0" applyBorder="0" applyAlignment="0" applyProtection="0"/>
    <xf numFmtId="38" fontId="39" fillId="0" borderId="49">
      <alignment vertical="center"/>
    </xf>
    <xf numFmtId="169" fontId="20" fillId="0" borderId="0">
      <alignment horizontal="right"/>
    </xf>
    <xf numFmtId="1" fontId="20" fillId="0" borderId="0">
      <alignment horizontal="right"/>
    </xf>
    <xf numFmtId="1" fontId="20" fillId="0" borderId="0">
      <alignment horizontal="right"/>
    </xf>
    <xf numFmtId="177" fontId="20" fillId="0" borderId="0">
      <alignment horizontal="right"/>
    </xf>
    <xf numFmtId="49" fontId="20" fillId="0" borderId="0">
      <alignment horizontal="left"/>
    </xf>
    <xf numFmtId="49" fontId="20" fillId="0" borderId="0">
      <alignment horizontal="right"/>
    </xf>
    <xf numFmtId="178" fontId="20" fillId="0" borderId="0">
      <alignment horizontal="left"/>
    </xf>
    <xf numFmtId="170" fontId="20" fillId="0" borderId="0" applyFill="0" applyBorder="0" applyAlignment="0"/>
    <xf numFmtId="171" fontId="20" fillId="0" borderId="0" applyFill="0" applyBorder="0" applyAlignment="0"/>
    <xf numFmtId="170" fontId="20" fillId="0" borderId="0" applyFill="0" applyBorder="0" applyAlignment="0"/>
    <xf numFmtId="170" fontId="20" fillId="0" borderId="0" applyFill="0" applyBorder="0" applyAlignment="0"/>
    <xf numFmtId="171" fontId="20" fillId="0" borderId="0" applyFill="0" applyBorder="0" applyAlignment="0"/>
    <xf numFmtId="0" fontId="40" fillId="0" borderId="0" applyNumberFormat="0" applyAlignment="0">
      <alignment horizontal="left"/>
    </xf>
    <xf numFmtId="179" fontId="20" fillId="0" borderId="0" applyFont="0" applyFill="0" applyBorder="0" applyAlignment="0" applyProtection="0"/>
    <xf numFmtId="2" fontId="35" fillId="0" borderId="0" applyFont="0" applyFill="0" applyBorder="0" applyAlignment="0" applyProtection="0"/>
    <xf numFmtId="38" fontId="41" fillId="37" borderId="0" applyNumberFormat="0" applyBorder="0" applyAlignment="0" applyProtection="0"/>
    <xf numFmtId="38" fontId="41" fillId="37" borderId="0" applyNumberFormat="0" applyBorder="0" applyAlignment="0" applyProtection="0"/>
    <xf numFmtId="38" fontId="41" fillId="37" borderId="0" applyNumberFormat="0" applyBorder="0" applyAlignment="0" applyProtection="0"/>
    <xf numFmtId="0" fontId="32" fillId="0" borderId="19" applyNumberFormat="0" applyAlignment="0" applyProtection="0">
      <alignment horizontal="left" vertical="center"/>
    </xf>
    <xf numFmtId="0" fontId="32" fillId="0" borderId="27">
      <alignment horizontal="left" vertical="center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0" fontId="41" fillId="38" borderId="26" applyNumberFormat="0" applyBorder="0" applyAlignment="0" applyProtection="0"/>
    <xf numFmtId="10" fontId="41" fillId="38" borderId="26" applyNumberFormat="0" applyBorder="0" applyAlignment="0" applyProtection="0"/>
    <xf numFmtId="10" fontId="41" fillId="38" borderId="26" applyNumberFormat="0" applyBorder="0" applyAlignment="0" applyProtection="0"/>
    <xf numFmtId="170" fontId="20" fillId="0" borderId="0" applyFill="0" applyBorder="0" applyAlignment="0"/>
    <xf numFmtId="171" fontId="20" fillId="0" borderId="0" applyFill="0" applyBorder="0" applyAlignment="0"/>
    <xf numFmtId="170" fontId="20" fillId="0" borderId="0" applyFill="0" applyBorder="0" applyAlignment="0"/>
    <xf numFmtId="170" fontId="20" fillId="0" borderId="0" applyFill="0" applyBorder="0" applyAlignment="0"/>
    <xf numFmtId="171" fontId="20" fillId="0" borderId="0" applyFill="0" applyBorder="0" applyAlignment="0"/>
    <xf numFmtId="180" fontId="44" fillId="0" borderId="0"/>
    <xf numFmtId="0" fontId="38" fillId="0" borderId="0"/>
    <xf numFmtId="0" fontId="20" fillId="0" borderId="0"/>
    <xf numFmtId="0" fontId="38" fillId="0" borderId="0"/>
    <xf numFmtId="0" fontId="38" fillId="0" borderId="0"/>
    <xf numFmtId="0" fontId="20" fillId="0" borderId="0"/>
    <xf numFmtId="9" fontId="21" fillId="0" borderId="0" applyFont="0" applyFill="0" applyBorder="0" applyAlignment="0" applyProtection="0"/>
    <xf numFmtId="173" fontId="20" fillId="0" borderId="0" applyFont="0" applyFill="0" applyBorder="0" applyAlignment="0" applyProtection="0"/>
    <xf numFmtId="181" fontId="33" fillId="0" borderId="0" applyFont="0" applyFill="0" applyBorder="0" applyAlignment="0" applyProtection="0"/>
    <xf numFmtId="10" fontId="20" fillId="0" borderId="0" applyFont="0" applyFill="0" applyBorder="0" applyAlignment="0" applyProtection="0"/>
    <xf numFmtId="170" fontId="20" fillId="0" borderId="0" applyFill="0" applyBorder="0" applyAlignment="0"/>
    <xf numFmtId="171" fontId="20" fillId="0" borderId="0" applyFill="0" applyBorder="0" applyAlignment="0"/>
    <xf numFmtId="170" fontId="20" fillId="0" borderId="0" applyFill="0" applyBorder="0" applyAlignment="0"/>
    <xf numFmtId="170" fontId="20" fillId="0" borderId="0" applyFill="0" applyBorder="0" applyAlignment="0"/>
    <xf numFmtId="171" fontId="20" fillId="0" borderId="0" applyFill="0" applyBorder="0" applyAlignment="0"/>
    <xf numFmtId="0" fontId="24" fillId="0" borderId="50" applyAlignment="0">
      <alignment horizontal="center"/>
    </xf>
    <xf numFmtId="0" fontId="45" fillId="37" borderId="0"/>
    <xf numFmtId="0" fontId="39" fillId="0" borderId="0" applyNumberFormat="0" applyFont="0" applyFill="0" applyBorder="0" applyAlignment="0" applyProtection="0">
      <alignment horizontal="left"/>
    </xf>
    <xf numFmtId="0" fontId="46" fillId="0" borderId="12">
      <alignment horizontal="center"/>
    </xf>
    <xf numFmtId="182" fontId="47" fillId="0" borderId="0" applyNumberFormat="0" applyFill="0" applyBorder="0" applyAlignment="0" applyProtection="0">
      <alignment horizontal="left"/>
    </xf>
    <xf numFmtId="183" fontId="33" fillId="0" borderId="0" applyFont="0" applyFill="0" applyBorder="0" applyAlignment="0" applyProtection="0"/>
    <xf numFmtId="0" fontId="20" fillId="0" borderId="0">
      <alignment horizontal="left" wrapText="1"/>
    </xf>
    <xf numFmtId="40" fontId="48" fillId="0" borderId="0" applyBorder="0">
      <alignment horizontal="right"/>
    </xf>
    <xf numFmtId="49" fontId="38" fillId="0" borderId="0" applyFill="0" applyBorder="0" applyAlignment="0"/>
    <xf numFmtId="49" fontId="38" fillId="0" borderId="0" applyFill="0" applyBorder="0" applyAlignment="0"/>
    <xf numFmtId="49" fontId="38" fillId="0" borderId="0" applyFill="0" applyBorder="0" applyAlignment="0"/>
    <xf numFmtId="171" fontId="20" fillId="0" borderId="0" applyFill="0" applyBorder="0" applyAlignment="0"/>
    <xf numFmtId="173" fontId="20" fillId="0" borderId="0" applyFill="0" applyBorder="0" applyAlignment="0"/>
    <xf numFmtId="49" fontId="20" fillId="0" borderId="0"/>
    <xf numFmtId="0" fontId="35" fillId="0" borderId="51" applyNumberFormat="0" applyFont="0" applyFill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2" fillId="0" borderId="0"/>
    <xf numFmtId="0" fontId="20" fillId="0" borderId="0"/>
    <xf numFmtId="0" fontId="1" fillId="0" borderId="0"/>
    <xf numFmtId="0" fontId="1" fillId="10" borderId="0" applyNumberFormat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9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5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81" fillId="0" borderId="94" applyNumberFormat="0" applyFill="0" applyAlignment="0" applyProtection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43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49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54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5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56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9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6" fillId="60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3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2" borderId="0" applyNumberFormat="0" applyBorder="0" applyAlignment="0" applyProtection="0"/>
    <xf numFmtId="0" fontId="58" fillId="63" borderId="67" applyNumberFormat="0" applyAlignment="0" applyProtection="0"/>
    <xf numFmtId="0" fontId="58" fillId="63" borderId="67" applyNumberFormat="0" applyAlignment="0" applyProtection="0"/>
    <xf numFmtId="0" fontId="58" fillId="63" borderId="67" applyNumberFormat="0" applyAlignment="0" applyProtection="0"/>
    <xf numFmtId="0" fontId="58" fillId="63" borderId="67" applyNumberFormat="0" applyAlignment="0" applyProtection="0"/>
    <xf numFmtId="0" fontId="58" fillId="63" borderId="67" applyNumberFormat="0" applyAlignment="0" applyProtection="0"/>
    <xf numFmtId="0" fontId="58" fillId="63" borderId="67" applyNumberFormat="0" applyAlignment="0" applyProtection="0"/>
    <xf numFmtId="0" fontId="59" fillId="62" borderId="67" applyNumberFormat="0" applyAlignment="0" applyProtection="0"/>
    <xf numFmtId="0" fontId="60" fillId="64" borderId="68" applyNumberFormat="0" applyAlignment="0" applyProtection="0"/>
    <xf numFmtId="0" fontId="60" fillId="64" borderId="68" applyNumberFormat="0" applyAlignment="0" applyProtection="0"/>
    <xf numFmtId="0" fontId="60" fillId="64" borderId="68" applyNumberFormat="0" applyAlignment="0" applyProtection="0"/>
    <xf numFmtId="0" fontId="60" fillId="64" borderId="68" applyNumberFormat="0" applyAlignment="0" applyProtection="0"/>
    <xf numFmtId="0" fontId="60" fillId="64" borderId="68" applyNumberFormat="0" applyAlignment="0" applyProtection="0"/>
    <xf numFmtId="0" fontId="60" fillId="64" borderId="68" applyNumberFormat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14" fontId="62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4" borderId="0" applyNumberFormat="0" applyBorder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6" fillId="0" borderId="69" applyNumberFormat="0" applyFill="0" applyAlignment="0" applyProtection="0"/>
    <xf numFmtId="0" fontId="67" fillId="0" borderId="72" applyNumberFormat="0" applyFill="0" applyAlignment="0" applyProtection="0"/>
    <xf numFmtId="0" fontId="67" fillId="0" borderId="72" applyNumberFormat="0" applyFill="0" applyAlignment="0" applyProtection="0"/>
    <xf numFmtId="0" fontId="67" fillId="0" borderId="72" applyNumberFormat="0" applyFill="0" applyAlignment="0" applyProtection="0"/>
    <xf numFmtId="0" fontId="67" fillId="0" borderId="72" applyNumberFormat="0" applyFill="0" applyAlignment="0" applyProtection="0"/>
    <xf numFmtId="0" fontId="67" fillId="0" borderId="72" applyNumberFormat="0" applyFill="0" applyAlignment="0" applyProtection="0"/>
    <xf numFmtId="0" fontId="67" fillId="0" borderId="72" applyNumberFormat="0" applyFill="0" applyAlignment="0" applyProtection="0"/>
    <xf numFmtId="0" fontId="68" fillId="0" borderId="71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70" fillId="0" borderId="73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50" borderId="67" applyNumberFormat="0" applyAlignment="0" applyProtection="0"/>
    <xf numFmtId="0" fontId="71" fillId="50" borderId="67" applyNumberFormat="0" applyAlignment="0" applyProtection="0"/>
    <xf numFmtId="0" fontId="71" fillId="50" borderId="67" applyNumberFormat="0" applyAlignment="0" applyProtection="0"/>
    <xf numFmtId="0" fontId="71" fillId="50" borderId="67" applyNumberFormat="0" applyAlignment="0" applyProtection="0"/>
    <xf numFmtId="0" fontId="71" fillId="50" borderId="67" applyNumberFormat="0" applyAlignment="0" applyProtection="0"/>
    <xf numFmtId="0" fontId="71" fillId="50" borderId="67" applyNumberFormat="0" applyAlignment="0" applyProtection="0"/>
    <xf numFmtId="0" fontId="71" fillId="47" borderId="67" applyNumberFormat="0" applyAlignment="0" applyProtection="0"/>
    <xf numFmtId="0" fontId="72" fillId="0" borderId="76" applyNumberFormat="0" applyFill="0" applyAlignment="0" applyProtection="0"/>
    <xf numFmtId="0" fontId="72" fillId="0" borderId="76" applyNumberFormat="0" applyFill="0" applyAlignment="0" applyProtection="0"/>
    <xf numFmtId="0" fontId="72" fillId="0" borderId="76" applyNumberFormat="0" applyFill="0" applyAlignment="0" applyProtection="0"/>
    <xf numFmtId="0" fontId="72" fillId="0" borderId="76" applyNumberFormat="0" applyFill="0" applyAlignment="0" applyProtection="0"/>
    <xf numFmtId="0" fontId="72" fillId="0" borderId="76" applyNumberFormat="0" applyFill="0" applyAlignment="0" applyProtection="0"/>
    <xf numFmtId="0" fontId="72" fillId="0" borderId="76" applyNumberFormat="0" applyFill="0" applyAlignment="0" applyProtection="0"/>
    <xf numFmtId="0" fontId="73" fillId="0" borderId="75" applyNumberFormat="0" applyFill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4" fillId="50" borderId="0" applyNumberFormat="0" applyBorder="0" applyAlignment="0" applyProtection="0"/>
    <xf numFmtId="0" fontId="75" fillId="50" borderId="0" applyNumberFormat="0" applyBorder="0" applyAlignment="0" applyProtection="0"/>
    <xf numFmtId="0" fontId="55" fillId="0" borderId="0"/>
    <xf numFmtId="0" fontId="20" fillId="0" borderId="0"/>
    <xf numFmtId="0" fontId="38" fillId="0" borderId="0">
      <alignment vertical="top"/>
    </xf>
    <xf numFmtId="0" fontId="38" fillId="0" borderId="0">
      <alignment vertical="top"/>
    </xf>
    <xf numFmtId="0" fontId="1" fillId="0" borderId="0"/>
    <xf numFmtId="0" fontId="20" fillId="0" borderId="0"/>
    <xf numFmtId="0" fontId="20" fillId="0" borderId="0"/>
    <xf numFmtId="0" fontId="61" fillId="0" borderId="0"/>
    <xf numFmtId="0" fontId="61" fillId="0" borderId="0"/>
    <xf numFmtId="0" fontId="8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0" fillId="45" borderId="77" applyNumberFormat="0" applyFont="0" applyAlignment="0" applyProtection="0"/>
    <xf numFmtId="0" fontId="22" fillId="45" borderId="77" applyNumberFormat="0" applyFont="0" applyAlignment="0" applyProtection="0"/>
    <xf numFmtId="0" fontId="76" fillId="63" borderId="78" applyNumberFormat="0" applyAlignment="0" applyProtection="0"/>
    <xf numFmtId="0" fontId="76" fillId="63" borderId="78" applyNumberFormat="0" applyAlignment="0" applyProtection="0"/>
    <xf numFmtId="0" fontId="76" fillId="63" borderId="78" applyNumberFormat="0" applyAlignment="0" applyProtection="0"/>
    <xf numFmtId="0" fontId="76" fillId="63" borderId="78" applyNumberFormat="0" applyAlignment="0" applyProtection="0"/>
    <xf numFmtId="0" fontId="76" fillId="63" borderId="78" applyNumberFormat="0" applyAlignment="0" applyProtection="0"/>
    <xf numFmtId="0" fontId="76" fillId="63" borderId="78" applyNumberFormat="0" applyAlignment="0" applyProtection="0"/>
    <xf numFmtId="0" fontId="76" fillId="62" borderId="78" applyNumberFormat="0" applyAlignment="0" applyProtection="0"/>
    <xf numFmtId="186" fontId="77" fillId="0" borderId="79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7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1" applyNumberFormat="0" applyFill="0" applyAlignment="0" applyProtection="0"/>
    <xf numFmtId="0" fontId="81" fillId="0" borderId="80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6" fillId="0" borderId="0">
      <protection locked="0"/>
    </xf>
    <xf numFmtId="187" fontId="41" fillId="0" borderId="0" applyProtection="0"/>
    <xf numFmtId="0" fontId="83" fillId="0" borderId="0">
      <alignment horizontal="center" wrapText="1"/>
      <protection locked="0"/>
    </xf>
    <xf numFmtId="0" fontId="84" fillId="0" borderId="0" applyNumberFormat="0" applyFill="0" applyBorder="0" applyAlignment="0" applyProtection="0"/>
    <xf numFmtId="188" fontId="20" fillId="0" borderId="0" applyFill="0" applyBorder="0" applyAlignment="0"/>
    <xf numFmtId="37" fontId="85" fillId="0" borderId="86" applyFill="0">
      <alignment horizontal="center"/>
    </xf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32" fillId="0" borderId="83">
      <alignment horizontal="left" vertical="center"/>
    </xf>
    <xf numFmtId="0" fontId="86" fillId="0" borderId="12">
      <alignment horizontal="center"/>
    </xf>
    <xf numFmtId="0" fontId="86" fillId="0" borderId="0">
      <alignment horizontal="center"/>
    </xf>
    <xf numFmtId="10" fontId="41" fillId="38" borderId="82" applyNumberFormat="0" applyBorder="0" applyAlignment="0" applyProtection="0"/>
    <xf numFmtId="191" fontId="87" fillId="65" borderId="0"/>
    <xf numFmtId="191" fontId="88" fillId="66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6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0" fontId="20" fillId="0" borderId="0"/>
    <xf numFmtId="14" fontId="83" fillId="0" borderId="0">
      <alignment horizontal="center" wrapText="1"/>
      <protection locked="0"/>
    </xf>
    <xf numFmtId="13" fontId="20" fillId="0" borderId="0" applyFont="0" applyFill="0" applyProtection="0"/>
    <xf numFmtId="0" fontId="89" fillId="67" borderId="0" applyNumberFormat="0" applyFont="0" applyBorder="0" applyAlignment="0">
      <alignment horizontal="center"/>
    </xf>
    <xf numFmtId="0" fontId="89" fillId="1" borderId="83" applyNumberFormat="0" applyFont="0" applyAlignment="0">
      <alignment horizontal="center"/>
    </xf>
    <xf numFmtId="0" fontId="90" fillId="0" borderId="0" applyNumberFormat="0" applyFill="0" applyBorder="0" applyAlignment="0">
      <alignment horizontal="center"/>
    </xf>
    <xf numFmtId="0" fontId="31" fillId="0" borderId="0"/>
    <xf numFmtId="19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  <xf numFmtId="0" fontId="51" fillId="0" borderId="0"/>
    <xf numFmtId="0" fontId="28" fillId="0" borderId="0"/>
    <xf numFmtId="170" fontId="20" fillId="0" borderId="0" applyFill="0" applyBorder="0" applyAlignment="0"/>
    <xf numFmtId="0" fontId="3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0" fontId="41" fillId="38" borderId="82" applyNumberFormat="0" applyBorder="0" applyAlignment="0" applyProtection="0"/>
    <xf numFmtId="0" fontId="38" fillId="0" borderId="0"/>
    <xf numFmtId="0" fontId="38" fillId="0" borderId="0"/>
    <xf numFmtId="9" fontId="21" fillId="0" borderId="0" applyFont="0" applyFill="0" applyBorder="0" applyAlignment="0" applyProtection="0"/>
    <xf numFmtId="0" fontId="35" fillId="0" borderId="51" applyNumberFormat="0" applyFont="0" applyFill="0" applyAlignment="0" applyProtection="0"/>
    <xf numFmtId="0" fontId="3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10" borderId="0" applyNumberFormat="0" applyBorder="0" applyAlignment="0" applyProtection="0"/>
    <xf numFmtId="0" fontId="39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81" fillId="0" borderId="94" applyNumberFormat="0" applyFill="0" applyAlignment="0" applyProtection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0" fontId="1" fillId="0" borderId="0"/>
    <xf numFmtId="0" fontId="89" fillId="1" borderId="97" applyNumberFormat="0" applyFont="0" applyAlignment="0">
      <alignment horizontal="center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20" fillId="45" borderId="90" applyNumberFormat="0" applyFon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20" fillId="45" borderId="90" applyNumberFormat="0" applyFon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81" fillId="0" borderId="94" applyNumberFormat="0" applyFill="0" applyAlignment="0" applyProtection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20" fillId="45" borderId="90" applyNumberFormat="0" applyFont="0" applyAlignment="0" applyProtection="0"/>
    <xf numFmtId="0" fontId="58" fillId="63" borderId="89" applyNumberFormat="0" applyAlignment="0" applyProtection="0"/>
    <xf numFmtId="0" fontId="20" fillId="45" borderId="90" applyNumberFormat="0" applyFont="0" applyAlignment="0" applyProtection="0"/>
    <xf numFmtId="0" fontId="20" fillId="0" borderId="0"/>
    <xf numFmtId="0" fontId="1" fillId="8" borderId="8" applyNumberFormat="0" applyFont="0" applyAlignment="0" applyProtection="0"/>
    <xf numFmtId="0" fontId="81" fillId="0" borderId="93" applyNumberFormat="0" applyFill="0" applyAlignment="0" applyProtection="0"/>
    <xf numFmtId="0" fontId="71" fillId="47" borderId="89" applyNumberFormat="0" applyAlignment="0" applyProtection="0"/>
    <xf numFmtId="0" fontId="20" fillId="45" borderId="9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20" fillId="45" borderId="90" applyNumberFormat="0" applyFont="0" applyAlignment="0" applyProtection="0"/>
    <xf numFmtId="0" fontId="58" fillId="63" borderId="89" applyNumberForma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76" fillId="62" borderId="91" applyNumberFormat="0" applyAlignment="0" applyProtection="0"/>
    <xf numFmtId="0" fontId="20" fillId="45" borderId="90" applyNumberFormat="0" applyFont="0" applyAlignment="0" applyProtection="0"/>
    <xf numFmtId="0" fontId="1" fillId="0" borderId="0"/>
    <xf numFmtId="0" fontId="81" fillId="0" borderId="94" applyNumberFormat="0" applyFill="0" applyAlignment="0" applyProtection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20" fillId="45" borderId="90" applyNumberFormat="0" applyFont="0" applyAlignment="0" applyProtection="0"/>
    <xf numFmtId="0" fontId="58" fillId="63" borderId="89" applyNumberFormat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0" fontId="20" fillId="45" borderId="90" applyNumberFormat="0" applyFont="0" applyAlignment="0" applyProtection="0"/>
    <xf numFmtId="0" fontId="20" fillId="45" borderId="90" applyNumberFormat="0" applyFont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14" fontId="62" fillId="0" borderId="0"/>
    <xf numFmtId="0" fontId="20" fillId="45" borderId="90" applyNumberFormat="0" applyFont="0" applyAlignment="0" applyProtection="0"/>
    <xf numFmtId="0" fontId="20" fillId="45" borderId="90" applyNumberFormat="0" applyFont="0" applyAlignment="0" applyProtection="0"/>
    <xf numFmtId="0" fontId="20" fillId="0" borderId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0" fontId="41" fillId="38" borderId="95" applyNumberFormat="0" applyBorder="0" applyAlignment="0" applyProtection="0"/>
    <xf numFmtId="0" fontId="20" fillId="45" borderId="90" applyNumberFormat="0" applyFont="0" applyAlignment="0" applyProtection="0"/>
    <xf numFmtId="0" fontId="58" fillId="63" borderId="89" applyNumberFormat="0" applyAlignment="0" applyProtection="0"/>
    <xf numFmtId="186" fontId="77" fillId="0" borderId="92"/>
    <xf numFmtId="0" fontId="20" fillId="45" borderId="90" applyNumberFormat="0" applyFont="0" applyAlignment="0" applyProtection="0"/>
    <xf numFmtId="0" fontId="81" fillId="0" borderId="94" applyNumberFormat="0" applyFill="0" applyAlignment="0" applyProtection="0"/>
    <xf numFmtId="0" fontId="71" fillId="50" borderId="89" applyNumberFormat="0" applyAlignment="0" applyProtection="0"/>
    <xf numFmtId="0" fontId="20" fillId="45" borderId="90" applyNumberFormat="0" applyFont="0" applyAlignment="0" applyProtection="0"/>
    <xf numFmtId="0" fontId="20" fillId="45" borderId="90" applyNumberFormat="0" applyFont="0" applyAlignment="0" applyProtection="0"/>
    <xf numFmtId="0" fontId="58" fillId="63" borderId="89" applyNumberFormat="0" applyAlignment="0" applyProtection="0"/>
    <xf numFmtId="0" fontId="20" fillId="45" borderId="90" applyNumberFormat="0" applyFont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0" fontId="1" fillId="0" borderId="0"/>
    <xf numFmtId="0" fontId="81" fillId="0" borderId="94" applyNumberFormat="0" applyFill="0" applyAlignment="0" applyProtection="0"/>
    <xf numFmtId="0" fontId="20" fillId="45" borderId="90" applyNumberFormat="0" applyFont="0" applyAlignment="0" applyProtection="0"/>
    <xf numFmtId="0" fontId="32" fillId="0" borderId="97">
      <alignment horizontal="left" vertical="center"/>
    </xf>
    <xf numFmtId="0" fontId="20" fillId="45" borderId="90" applyNumberFormat="0" applyFont="0" applyAlignment="0" applyProtection="0"/>
    <xf numFmtId="0" fontId="58" fillId="63" borderId="89" applyNumberFormat="0" applyAlignment="0" applyProtection="0"/>
    <xf numFmtId="0" fontId="1" fillId="8" borderId="8" applyNumberFormat="0" applyFont="0" applyAlignment="0" applyProtection="0"/>
    <xf numFmtId="0" fontId="76" fillId="63" borderId="91" applyNumberFormat="0" applyAlignment="0" applyProtection="0"/>
    <xf numFmtId="0" fontId="20" fillId="45" borderId="90" applyNumberFormat="0" applyFont="0" applyAlignment="0" applyProtection="0"/>
    <xf numFmtId="0" fontId="20" fillId="45" borderId="90" applyNumberFormat="0" applyFont="0" applyAlignment="0" applyProtection="0"/>
    <xf numFmtId="0" fontId="1" fillId="8" borderId="8" applyNumberFormat="0" applyFont="0" applyAlignment="0" applyProtection="0"/>
    <xf numFmtId="0" fontId="22" fillId="45" borderId="90" applyNumberFormat="0" applyFont="0" applyAlignment="0" applyProtection="0"/>
    <xf numFmtId="0" fontId="20" fillId="45" borderId="90" applyNumberFormat="0" applyFont="0" applyAlignment="0" applyProtection="0"/>
    <xf numFmtId="0" fontId="59" fillId="62" borderId="89" applyNumberFormat="0" applyAlignment="0" applyProtection="0"/>
    <xf numFmtId="37" fontId="85" fillId="0" borderId="99" applyFill="0">
      <alignment horizontal="center"/>
    </xf>
    <xf numFmtId="0" fontId="20" fillId="45" borderId="90" applyNumberFormat="0" applyFont="0" applyAlignment="0" applyProtection="0"/>
    <xf numFmtId="0" fontId="20" fillId="0" borderId="0"/>
    <xf numFmtId="0" fontId="51" fillId="0" borderId="0"/>
    <xf numFmtId="10" fontId="41" fillId="38" borderId="82" applyNumberFormat="0" applyBorder="0" applyAlignment="0" applyProtection="0"/>
    <xf numFmtId="0" fontId="24" fillId="0" borderId="50" applyAlignment="0">
      <alignment horizontal="center"/>
    </xf>
    <xf numFmtId="0" fontId="35" fillId="0" borderId="0" applyFont="0" applyFill="0" applyBorder="0" applyAlignment="0" applyProtection="0"/>
    <xf numFmtId="0" fontId="24" fillId="0" borderId="50" applyAlignment="0">
      <alignment horizontal="center"/>
    </xf>
    <xf numFmtId="10" fontId="41" fillId="38" borderId="82" applyNumberFormat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50" applyAlignment="0">
      <alignment horizontal="center"/>
    </xf>
    <xf numFmtId="0" fontId="24" fillId="0" borderId="50" applyAlignment="0">
      <alignment horizontal="center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0" fontId="41" fillId="38" borderId="95" applyNumberFormat="0" applyBorder="0" applyAlignment="0" applyProtection="0"/>
    <xf numFmtId="10" fontId="41" fillId="38" borderId="95" applyNumberFormat="0" applyBorder="0" applyAlignment="0" applyProtection="0"/>
    <xf numFmtId="10" fontId="41" fillId="38" borderId="95" applyNumberFormat="0" applyBorder="0" applyAlignment="0" applyProtection="0"/>
  </cellStyleXfs>
  <cellXfs count="417">
    <xf numFmtId="0" fontId="0" fillId="0" borderId="0" xfId="0"/>
    <xf numFmtId="0" fontId="23" fillId="0" borderId="0" xfId="0" applyFont="1"/>
    <xf numFmtId="0" fontId="18" fillId="0" borderId="0" xfId="145" applyFont="1" applyAlignment="1"/>
    <xf numFmtId="0" fontId="49" fillId="0" borderId="0" xfId="145" applyFont="1" applyAlignment="1"/>
    <xf numFmtId="0" fontId="19" fillId="0" borderId="0" xfId="145" applyFont="1" applyAlignment="1"/>
    <xf numFmtId="0" fontId="29" fillId="0" borderId="0" xfId="0" applyFont="1" applyAlignment="1"/>
    <xf numFmtId="0" fontId="29" fillId="0" borderId="0" xfId="0" applyFont="1"/>
    <xf numFmtId="0" fontId="29" fillId="0" borderId="26" xfId="0" applyFont="1" applyBorder="1"/>
    <xf numFmtId="0" fontId="29" fillId="0" borderId="26" xfId="0" applyFont="1" applyFill="1" applyBorder="1"/>
    <xf numFmtId="166" fontId="29" fillId="0" borderId="26" xfId="0" applyNumberFormat="1" applyFont="1" applyBorder="1"/>
    <xf numFmtId="166" fontId="29" fillId="0" borderId="26" xfId="0" applyNumberFormat="1" applyFont="1" applyFill="1" applyBorder="1"/>
    <xf numFmtId="10" fontId="29" fillId="0" borderId="0" xfId="0" applyNumberFormat="1" applyFont="1"/>
    <xf numFmtId="0" fontId="29" fillId="0" borderId="28" xfId="0" applyFont="1" applyBorder="1"/>
    <xf numFmtId="0" fontId="29" fillId="0" borderId="28" xfId="0" applyFont="1" applyFill="1" applyBorder="1"/>
    <xf numFmtId="167" fontId="29" fillId="0" borderId="26" xfId="0" applyNumberFormat="1" applyFont="1" applyBorder="1"/>
    <xf numFmtId="167" fontId="29" fillId="0" borderId="26" xfId="0" applyNumberFormat="1" applyFont="1" applyFill="1" applyBorder="1"/>
    <xf numFmtId="0" fontId="29" fillId="0" borderId="52" xfId="0" applyFont="1" applyFill="1" applyBorder="1"/>
    <xf numFmtId="166" fontId="29" fillId="0" borderId="52" xfId="0" applyNumberFormat="1" applyFont="1" applyBorder="1"/>
    <xf numFmtId="0" fontId="29" fillId="0" borderId="0" xfId="0" applyFont="1" applyFill="1" applyBorder="1"/>
    <xf numFmtId="166" fontId="29" fillId="0" borderId="0" xfId="0" applyNumberFormat="1" applyFont="1" applyBorder="1"/>
    <xf numFmtId="166" fontId="29" fillId="0" borderId="0" xfId="0" applyNumberFormat="1" applyFont="1" applyFill="1" applyBorder="1"/>
    <xf numFmtId="168" fontId="29" fillId="0" borderId="26" xfId="44" applyNumberFormat="1" applyFont="1" applyBorder="1"/>
    <xf numFmtId="0" fontId="29" fillId="0" borderId="52" xfId="0" applyFont="1" applyBorder="1"/>
    <xf numFmtId="0" fontId="52" fillId="34" borderId="26" xfId="0" applyFont="1" applyFill="1" applyBorder="1"/>
    <xf numFmtId="0" fontId="29" fillId="0" borderId="0" xfId="0" applyFont="1" applyBorder="1"/>
    <xf numFmtId="167" fontId="29" fillId="0" borderId="0" xfId="0" applyNumberFormat="1" applyFont="1" applyBorder="1"/>
    <xf numFmtId="10" fontId="29" fillId="0" borderId="0" xfId="0" applyNumberFormat="1" applyFont="1" applyBorder="1"/>
    <xf numFmtId="0" fontId="53" fillId="34" borderId="56" xfId="323" applyFont="1" applyFill="1" applyBorder="1"/>
    <xf numFmtId="168" fontId="50" fillId="0" borderId="52" xfId="319" applyNumberFormat="1" applyFont="1" applyBorder="1"/>
    <xf numFmtId="0" fontId="52" fillId="39" borderId="54" xfId="328" applyFont="1" applyFill="1" applyBorder="1"/>
    <xf numFmtId="0" fontId="53" fillId="39" borderId="55" xfId="328" applyFont="1" applyFill="1" applyBorder="1"/>
    <xf numFmtId="0" fontId="53" fillId="39" borderId="56" xfId="328" applyFont="1" applyFill="1" applyBorder="1"/>
    <xf numFmtId="0" fontId="50" fillId="0" borderId="52" xfId="328" applyFont="1" applyBorder="1"/>
    <xf numFmtId="168" fontId="50" fillId="0" borderId="52" xfId="321" applyNumberFormat="1" applyFont="1" applyBorder="1"/>
    <xf numFmtId="0" fontId="50" fillId="0" borderId="52" xfId="328" applyFont="1" applyFill="1" applyBorder="1"/>
    <xf numFmtId="0" fontId="52" fillId="33" borderId="16" xfId="0" applyFont="1" applyFill="1" applyBorder="1" applyAlignment="1">
      <alignment horizontal="center" vertical="center"/>
    </xf>
    <xf numFmtId="0" fontId="52" fillId="33" borderId="10" xfId="0" applyFont="1" applyFill="1" applyBorder="1" applyAlignment="1">
      <alignment horizontal="center" vertical="center"/>
    </xf>
    <xf numFmtId="0" fontId="52" fillId="33" borderId="17" xfId="0" applyFont="1" applyFill="1" applyBorder="1" applyAlignment="1">
      <alignment horizontal="center" vertical="center"/>
    </xf>
    <xf numFmtId="165" fontId="50" fillId="33" borderId="41" xfId="1" applyNumberFormat="1" applyFont="1" applyFill="1" applyBorder="1" applyAlignment="1">
      <alignment horizontal="center" vertical="center"/>
    </xf>
    <xf numFmtId="165" fontId="50" fillId="33" borderId="26" xfId="1" applyNumberFormat="1" applyFont="1" applyFill="1" applyBorder="1" applyAlignment="1">
      <alignment horizontal="center" vertical="center"/>
    </xf>
    <xf numFmtId="165" fontId="50" fillId="33" borderId="42" xfId="1" applyNumberFormat="1" applyFont="1" applyFill="1" applyBorder="1" applyAlignment="1">
      <alignment horizontal="center" vertical="center"/>
    </xf>
    <xf numFmtId="0" fontId="50" fillId="33" borderId="0" xfId="0" applyFont="1" applyFill="1" applyAlignment="1">
      <alignment horizontal="center"/>
    </xf>
    <xf numFmtId="0" fontId="52" fillId="33" borderId="30" xfId="0" applyFont="1" applyFill="1" applyBorder="1" applyAlignment="1">
      <alignment horizontal="center" vertical="center"/>
    </xf>
    <xf numFmtId="0" fontId="30" fillId="33" borderId="63" xfId="0" applyFont="1" applyFill="1" applyBorder="1" applyAlignment="1">
      <alignment horizontal="center" vertical="center"/>
    </xf>
    <xf numFmtId="165" fontId="50" fillId="33" borderId="52" xfId="1" applyNumberFormat="1" applyFont="1" applyFill="1" applyBorder="1" applyAlignment="1">
      <alignment horizontal="center" vertical="center"/>
    </xf>
    <xf numFmtId="2" fontId="52" fillId="34" borderId="95" xfId="0" applyNumberFormat="1" applyFont="1" applyFill="1" applyBorder="1" applyAlignment="1" applyProtection="1">
      <alignment horizontal="center" vertical="center" wrapText="1"/>
    </xf>
    <xf numFmtId="0" fontId="52" fillId="33" borderId="29" xfId="0" applyFont="1" applyFill="1" applyBorder="1" applyAlignment="1">
      <alignment horizontal="center" vertical="center"/>
    </xf>
    <xf numFmtId="166" fontId="50" fillId="36" borderId="95" xfId="0" applyNumberFormat="1" applyFont="1" applyFill="1" applyBorder="1"/>
    <xf numFmtId="165" fontId="50" fillId="0" borderId="57" xfId="748" applyNumberFormat="1" applyFont="1" applyBorder="1" applyAlignment="1">
      <alignment horizontal="center"/>
    </xf>
    <xf numFmtId="0" fontId="52" fillId="34" borderId="52" xfId="324" applyFont="1" applyFill="1" applyBorder="1"/>
    <xf numFmtId="169" fontId="50" fillId="0" borderId="0" xfId="750" applyNumberFormat="1" applyFont="1" applyBorder="1" applyAlignment="1" applyProtection="1">
      <alignment horizontal="center" vertical="center"/>
      <protection locked="0"/>
    </xf>
    <xf numFmtId="0" fontId="29" fillId="33" borderId="15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/>
    </xf>
    <xf numFmtId="0" fontId="93" fillId="33" borderId="0" xfId="142" applyFont="1" applyFill="1" applyAlignment="1"/>
    <xf numFmtId="168" fontId="50" fillId="0" borderId="57" xfId="746" applyNumberFormat="1" applyFont="1" applyBorder="1" applyAlignment="1">
      <alignment horizontal="right"/>
    </xf>
    <xf numFmtId="185" fontId="29" fillId="33" borderId="28" xfId="0" applyNumberFormat="1" applyFont="1" applyFill="1" applyBorder="1"/>
    <xf numFmtId="168" fontId="50" fillId="0" borderId="55" xfId="327" applyNumberFormat="1" applyFont="1" applyBorder="1"/>
    <xf numFmtId="0" fontId="29" fillId="0" borderId="0" xfId="0" applyFont="1" applyAlignment="1">
      <alignment horizontal="center"/>
    </xf>
    <xf numFmtId="166" fontId="50" fillId="0" borderId="52" xfId="322" applyNumberFormat="1" applyFont="1" applyBorder="1" applyAlignment="1">
      <alignment horizontal="right" vertical="center"/>
    </xf>
    <xf numFmtId="0" fontId="29" fillId="33" borderId="20" xfId="0" applyFont="1" applyFill="1" applyBorder="1" applyAlignment="1">
      <alignment horizontal="center" vertical="center"/>
    </xf>
    <xf numFmtId="0" fontId="50" fillId="0" borderId="47" xfId="324" applyFont="1" applyBorder="1" applyAlignment="1"/>
    <xf numFmtId="0" fontId="29" fillId="33" borderId="15" xfId="0" applyFont="1" applyFill="1" applyBorder="1" applyAlignment="1">
      <alignment horizontal="center"/>
    </xf>
    <xf numFmtId="0" fontId="29" fillId="33" borderId="19" xfId="0" applyFont="1" applyFill="1" applyBorder="1" applyAlignment="1">
      <alignment horizontal="center" vertical="center"/>
    </xf>
    <xf numFmtId="168" fontId="50" fillId="0" borderId="52" xfId="327" applyNumberFormat="1" applyFont="1" applyBorder="1"/>
    <xf numFmtId="0" fontId="93" fillId="33" borderId="0" xfId="0" applyFont="1" applyFill="1" applyAlignment="1"/>
    <xf numFmtId="185" fontId="29" fillId="33" borderId="26" xfId="0" applyNumberFormat="1" applyFont="1" applyFill="1" applyBorder="1"/>
    <xf numFmtId="0" fontId="52" fillId="39" borderId="55" xfId="322" applyFont="1" applyFill="1" applyBorder="1"/>
    <xf numFmtId="0" fontId="29" fillId="33" borderId="11" xfId="0" applyFont="1" applyFill="1" applyBorder="1" applyAlignment="1">
      <alignment horizontal="center"/>
    </xf>
    <xf numFmtId="0" fontId="29" fillId="33" borderId="18" xfId="0" applyFont="1" applyFill="1" applyBorder="1" applyAlignment="1">
      <alignment horizontal="center" vertical="center"/>
    </xf>
    <xf numFmtId="0" fontId="92" fillId="33" borderId="0" xfId="142" applyFont="1" applyFill="1" applyAlignment="1"/>
    <xf numFmtId="0" fontId="50" fillId="0" borderId="55" xfId="324" applyFont="1" applyBorder="1" applyAlignment="1"/>
    <xf numFmtId="166" fontId="50" fillId="0" borderId="57" xfId="748" applyNumberFormat="1" applyFont="1" applyBorder="1" applyAlignment="1">
      <alignment horizontal="right"/>
    </xf>
    <xf numFmtId="0" fontId="50" fillId="0" borderId="52" xfId="322" applyFont="1" applyBorder="1" applyAlignment="1">
      <alignment horizontal="left" vertical="center"/>
    </xf>
    <xf numFmtId="165" fontId="50" fillId="0" borderId="85" xfId="1" applyNumberFormat="1" applyFont="1" applyFill="1" applyBorder="1" applyAlignment="1">
      <alignment horizontal="center" vertical="center"/>
    </xf>
    <xf numFmtId="0" fontId="52" fillId="0" borderId="88" xfId="0" applyFont="1" applyBorder="1" applyAlignment="1">
      <alignment horizontal="center" vertical="center"/>
    </xf>
    <xf numFmtId="165" fontId="50" fillId="0" borderId="82" xfId="1" applyNumberFormat="1" applyFont="1" applyFill="1" applyBorder="1" applyAlignment="1">
      <alignment horizontal="center" vertical="center"/>
    </xf>
    <xf numFmtId="0" fontId="52" fillId="0" borderId="87" xfId="0" applyFont="1" applyBorder="1" applyAlignment="1">
      <alignment horizontal="center" vertical="center"/>
    </xf>
    <xf numFmtId="0" fontId="52" fillId="0" borderId="79" xfId="0" applyFont="1" applyBorder="1" applyAlignment="1">
      <alignment horizontal="center" vertical="center"/>
    </xf>
    <xf numFmtId="0" fontId="93" fillId="33" borderId="0" xfId="145" applyFont="1" applyFill="1" applyAlignment="1"/>
    <xf numFmtId="0" fontId="92" fillId="33" borderId="0" xfId="145" applyFont="1" applyFill="1" applyAlignment="1"/>
    <xf numFmtId="0" fontId="29" fillId="0" borderId="0" xfId="0" applyFont="1" applyBorder="1" applyAlignment="1">
      <alignment horizontal="center"/>
    </xf>
    <xf numFmtId="164" fontId="52" fillId="33" borderId="0" xfId="0" applyNumberFormat="1" applyFont="1" applyFill="1" applyAlignment="1">
      <alignment horizontal="center"/>
    </xf>
    <xf numFmtId="0" fontId="94" fillId="33" borderId="0" xfId="47" applyFont="1" applyFill="1" applyAlignment="1" applyProtection="1"/>
    <xf numFmtId="0" fontId="91" fillId="33" borderId="0" xfId="145" applyFont="1" applyFill="1" applyAlignment="1"/>
    <xf numFmtId="0" fontId="91" fillId="33" borderId="0" xfId="142" applyFont="1" applyFill="1" applyAlignment="1"/>
    <xf numFmtId="0" fontId="50" fillId="0" borderId="52" xfId="322" applyFont="1" applyFill="1" applyBorder="1" applyAlignment="1">
      <alignment horizontal="left" vertical="center"/>
    </xf>
    <xf numFmtId="0" fontId="52" fillId="39" borderId="52" xfId="322" applyFont="1" applyFill="1" applyBorder="1"/>
    <xf numFmtId="0" fontId="29" fillId="33" borderId="12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29" fillId="33" borderId="0" xfId="0" applyFont="1" applyFill="1" applyBorder="1" applyAlignment="1">
      <alignment horizontal="center"/>
    </xf>
    <xf numFmtId="0" fontId="29" fillId="33" borderId="0" xfId="0" applyFont="1" applyFill="1"/>
    <xf numFmtId="0" fontId="29" fillId="33" borderId="0" xfId="0" applyFont="1" applyFill="1" applyAlignment="1"/>
    <xf numFmtId="0" fontId="0" fillId="0" borderId="0" xfId="0" applyAlignment="1"/>
    <xf numFmtId="165" fontId="50" fillId="0" borderId="38" xfId="1" applyNumberFormat="1" applyFont="1" applyFill="1" applyBorder="1" applyAlignment="1">
      <alignment horizontal="center" vertical="center"/>
    </xf>
    <xf numFmtId="0" fontId="52" fillId="33" borderId="39" xfId="0" applyFont="1" applyFill="1" applyBorder="1" applyAlignment="1">
      <alignment horizontal="center" vertical="center"/>
    </xf>
    <xf numFmtId="165" fontId="50" fillId="33" borderId="43" xfId="1" applyNumberFormat="1" applyFont="1" applyFill="1" applyBorder="1" applyAlignment="1">
      <alignment horizontal="center" vertical="center"/>
    </xf>
    <xf numFmtId="165" fontId="50" fillId="33" borderId="44" xfId="1" applyNumberFormat="1" applyFont="1" applyFill="1" applyBorder="1" applyAlignment="1">
      <alignment horizontal="center" vertical="center"/>
    </xf>
    <xf numFmtId="165" fontId="50" fillId="33" borderId="45" xfId="1" applyNumberFormat="1" applyFont="1" applyFill="1" applyBorder="1" applyAlignment="1">
      <alignment horizontal="center" vertical="center"/>
    </xf>
    <xf numFmtId="0" fontId="52" fillId="33" borderId="35" xfId="0" applyFont="1" applyFill="1" applyBorder="1" applyAlignment="1">
      <alignment horizontal="center" vertical="center"/>
    </xf>
    <xf numFmtId="0" fontId="52" fillId="33" borderId="0" xfId="0" applyFont="1" applyFill="1" applyBorder="1" applyAlignment="1">
      <alignment horizontal="center" vertical="center"/>
    </xf>
    <xf numFmtId="165" fontId="50" fillId="33" borderId="36" xfId="1" applyNumberFormat="1" applyFont="1" applyFill="1" applyBorder="1" applyAlignment="1">
      <alignment horizontal="center" vertical="center"/>
    </xf>
    <xf numFmtId="165" fontId="50" fillId="33" borderId="37" xfId="1" applyNumberFormat="1" applyFont="1" applyFill="1" applyBorder="1" applyAlignment="1">
      <alignment horizontal="center" vertical="center"/>
    </xf>
    <xf numFmtId="165" fontId="50" fillId="33" borderId="38" xfId="1" applyNumberFormat="1" applyFont="1" applyFill="1" applyBorder="1" applyAlignment="1">
      <alignment horizontal="center" vertical="center"/>
    </xf>
    <xf numFmtId="165" fontId="50" fillId="33" borderId="40" xfId="1" applyNumberFormat="1" applyFont="1" applyFill="1" applyBorder="1" applyAlignment="1">
      <alignment horizontal="center" vertical="center"/>
    </xf>
    <xf numFmtId="165" fontId="50" fillId="33" borderId="13" xfId="1" applyNumberFormat="1" applyFont="1" applyFill="1" applyBorder="1" applyAlignment="1">
      <alignment horizontal="center" vertical="center"/>
    </xf>
    <xf numFmtId="0" fontId="50" fillId="33" borderId="0" xfId="0" applyFont="1" applyFill="1"/>
    <xf numFmtId="165" fontId="50" fillId="33" borderId="12" xfId="0" applyNumberFormat="1" applyFont="1" applyFill="1" applyBorder="1"/>
    <xf numFmtId="0" fontId="50" fillId="33" borderId="12" xfId="0" applyFont="1" applyFill="1" applyBorder="1"/>
    <xf numFmtId="165" fontId="50" fillId="33" borderId="0" xfId="0" applyNumberFormat="1" applyFont="1" applyFill="1"/>
    <xf numFmtId="0" fontId="52" fillId="33" borderId="40" xfId="0" applyFont="1" applyFill="1" applyBorder="1" applyAlignment="1">
      <alignment horizontal="center" vertical="center"/>
    </xf>
    <xf numFmtId="0" fontId="52" fillId="33" borderId="13" xfId="0" applyFont="1" applyFill="1" applyBorder="1" applyAlignment="1">
      <alignment horizontal="center" vertical="center"/>
    </xf>
    <xf numFmtId="0" fontId="52" fillId="33" borderId="33" xfId="0" applyFont="1" applyFill="1" applyBorder="1" applyAlignment="1">
      <alignment horizontal="center" vertical="center"/>
    </xf>
    <xf numFmtId="0" fontId="52" fillId="33" borderId="34" xfId="0" applyFont="1" applyFill="1" applyBorder="1" applyAlignment="1">
      <alignment horizontal="center" vertical="center"/>
    </xf>
    <xf numFmtId="165" fontId="50" fillId="33" borderId="0" xfId="1" applyNumberFormat="1" applyFont="1" applyFill="1" applyBorder="1" applyAlignment="1">
      <alignment horizontal="center" vertical="center"/>
    </xf>
    <xf numFmtId="0" fontId="29" fillId="0" borderId="0" xfId="0" applyFont="1"/>
    <xf numFmtId="165" fontId="50" fillId="0" borderId="37" xfId="1" applyNumberFormat="1" applyFont="1" applyFill="1" applyBorder="1" applyAlignment="1">
      <alignment horizontal="center" vertical="center"/>
    </xf>
    <xf numFmtId="0" fontId="52" fillId="33" borderId="15" xfId="0" applyFont="1" applyFill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29" fillId="0" borderId="0" xfId="0" applyFont="1" applyAlignment="1"/>
    <xf numFmtId="0" fontId="52" fillId="0" borderId="11" xfId="0" applyFont="1" applyBorder="1" applyAlignment="1">
      <alignment horizontal="center" vertical="center"/>
    </xf>
    <xf numFmtId="165" fontId="50" fillId="33" borderId="0" xfId="44" applyNumberFormat="1" applyFont="1" applyFill="1" applyBorder="1"/>
    <xf numFmtId="0" fontId="50" fillId="33" borderId="0" xfId="0" applyFont="1" applyFill="1" applyBorder="1"/>
    <xf numFmtId="0" fontId="52" fillId="0" borderId="0" xfId="0" applyFont="1" applyBorder="1" applyAlignment="1">
      <alignment horizontal="center" vertical="center"/>
    </xf>
    <xf numFmtId="165" fontId="50" fillId="0" borderId="45" xfId="1" applyNumberFormat="1" applyFont="1" applyFill="1" applyBorder="1" applyAlignment="1">
      <alignment horizontal="center" vertical="center"/>
    </xf>
    <xf numFmtId="0" fontId="54" fillId="33" borderId="0" xfId="0" applyFont="1" applyFill="1" applyBorder="1" applyAlignment="1">
      <alignment horizontal="center"/>
    </xf>
    <xf numFmtId="165" fontId="50" fillId="0" borderId="43" xfId="1" applyNumberFormat="1" applyFont="1" applyFill="1" applyBorder="1" applyAlignment="1">
      <alignment horizontal="center" vertical="center"/>
    </xf>
    <xf numFmtId="0" fontId="29" fillId="33" borderId="0" xfId="0" applyFont="1" applyFill="1" applyBorder="1" applyAlignment="1"/>
    <xf numFmtId="165" fontId="50" fillId="0" borderId="84" xfId="1" applyNumberFormat="1" applyFont="1" applyFill="1" applyBorder="1" applyAlignment="1">
      <alignment horizontal="center" vertical="center"/>
    </xf>
    <xf numFmtId="165" fontId="50" fillId="33" borderId="15" xfId="1" applyNumberFormat="1" applyFont="1" applyFill="1" applyBorder="1" applyAlignment="1">
      <alignment horizontal="center" vertical="center"/>
    </xf>
    <xf numFmtId="165" fontId="50" fillId="0" borderId="36" xfId="1" applyNumberFormat="1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9" fillId="0" borderId="0" xfId="0" applyFont="1" applyFill="1"/>
    <xf numFmtId="0" fontId="50" fillId="0" borderId="0" xfId="0" applyFont="1" applyAlignment="1">
      <alignment horizontal="center"/>
    </xf>
    <xf numFmtId="165" fontId="50" fillId="0" borderId="44" xfId="1" applyNumberFormat="1" applyFont="1" applyFill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165" fontId="50" fillId="0" borderId="0" xfId="1" applyNumberFormat="1" applyFont="1" applyFill="1" applyBorder="1" applyAlignment="1">
      <alignment horizontal="center" vertical="center"/>
    </xf>
    <xf numFmtId="0" fontId="29" fillId="0" borderId="0" xfId="0" applyFont="1"/>
    <xf numFmtId="0" fontId="50" fillId="0" borderId="0" xfId="0" applyFont="1" applyFill="1" applyBorder="1"/>
    <xf numFmtId="0" fontId="50" fillId="0" borderId="0" xfId="0" applyFont="1" applyFill="1"/>
    <xf numFmtId="1" fontId="50" fillId="0" borderId="0" xfId="0" applyNumberFormat="1" applyFont="1" applyFill="1" applyBorder="1" applyAlignment="1" applyProtection="1">
      <alignment horizontal="center"/>
    </xf>
    <xf numFmtId="198" fontId="50" fillId="0" borderId="0" xfId="1" applyNumberFormat="1" applyFont="1" applyFill="1" applyBorder="1"/>
    <xf numFmtId="198" fontId="50" fillId="0" borderId="0" xfId="1" applyNumberFormat="1" applyFont="1" applyFill="1" applyBorder="1" applyAlignment="1">
      <alignment horizontal="right"/>
    </xf>
    <xf numFmtId="198" fontId="50" fillId="0" borderId="0" xfId="1" applyNumberFormat="1" applyFont="1" applyFill="1" applyBorder="1" applyAlignment="1">
      <alignment horizontal="center"/>
    </xf>
    <xf numFmtId="166" fontId="50" fillId="0" borderId="82" xfId="1" applyNumberFormat="1" applyFont="1" applyFill="1" applyBorder="1" applyAlignment="1">
      <alignment horizontal="right"/>
    </xf>
    <xf numFmtId="166" fontId="29" fillId="0" borderId="82" xfId="0" applyNumberFormat="1" applyFont="1" applyBorder="1" applyAlignment="1">
      <alignment horizontal="right"/>
    </xf>
    <xf numFmtId="166" fontId="50" fillId="0" borderId="82" xfId="1" applyNumberFormat="1" applyFont="1" applyFill="1" applyBorder="1" applyAlignment="1">
      <alignment horizontal="right"/>
    </xf>
    <xf numFmtId="169" fontId="52" fillId="35" borderId="98" xfId="0" applyNumberFormat="1" applyFont="1" applyFill="1" applyBorder="1" applyAlignment="1" applyProtection="1"/>
    <xf numFmtId="169" fontId="52" fillId="35" borderId="96" xfId="0" applyNumberFormat="1" applyFont="1" applyFill="1" applyBorder="1" applyAlignment="1" applyProtection="1"/>
    <xf numFmtId="2" fontId="50" fillId="0" borderId="82" xfId="0" applyNumberFormat="1" applyFont="1" applyFill="1" applyBorder="1" applyAlignment="1" applyProtection="1">
      <alignment horizontal="center" wrapText="1"/>
    </xf>
    <xf numFmtId="0" fontId="29" fillId="0" borderId="82" xfId="0" applyFont="1" applyBorder="1" applyAlignment="1">
      <alignment horizontal="center"/>
    </xf>
    <xf numFmtId="0" fontId="29" fillId="0" borderId="82" xfId="0" applyFont="1" applyBorder="1"/>
    <xf numFmtId="199" fontId="50" fillId="33" borderId="82" xfId="0" applyNumberFormat="1" applyFont="1" applyFill="1" applyBorder="1" applyAlignment="1">
      <alignment horizontal="center" vertical="center"/>
    </xf>
    <xf numFmtId="199" fontId="50" fillId="33" borderId="82" xfId="0" applyNumberFormat="1" applyFont="1" applyFill="1" applyBorder="1" applyAlignment="1">
      <alignment horizontal="center" vertical="center"/>
    </xf>
    <xf numFmtId="169" fontId="52" fillId="35" borderId="82" xfId="0" applyNumberFormat="1" applyFont="1" applyFill="1" applyBorder="1" applyAlignment="1" applyProtection="1">
      <alignment horizontal="center"/>
    </xf>
    <xf numFmtId="168" fontId="50" fillId="0" borderId="82" xfId="1" applyNumberFormat="1" applyFont="1" applyFill="1" applyBorder="1" applyAlignment="1"/>
    <xf numFmtId="0" fontId="29" fillId="33" borderId="0" xfId="0" applyFont="1" applyFill="1" applyBorder="1" applyAlignment="1"/>
    <xf numFmtId="0" fontId="29" fillId="0" borderId="0" xfId="0" applyFont="1"/>
    <xf numFmtId="165" fontId="50" fillId="33" borderId="36" xfId="44" applyNumberFormat="1" applyFont="1" applyFill="1" applyBorder="1" applyAlignment="1">
      <alignment horizontal="center" vertical="center"/>
    </xf>
    <xf numFmtId="165" fontId="50" fillId="33" borderId="37" xfId="44" applyNumberFormat="1" applyFont="1" applyFill="1" applyBorder="1" applyAlignment="1">
      <alignment horizontal="center" vertical="center"/>
    </xf>
    <xf numFmtId="165" fontId="50" fillId="33" borderId="38" xfId="44" applyNumberFormat="1" applyFont="1" applyFill="1" applyBorder="1" applyAlignment="1">
      <alignment horizontal="center" vertical="center"/>
    </xf>
    <xf numFmtId="165" fontId="50" fillId="33" borderId="40" xfId="44" applyNumberFormat="1" applyFont="1" applyFill="1" applyBorder="1" applyAlignment="1">
      <alignment horizontal="center" vertical="center"/>
    </xf>
    <xf numFmtId="165" fontId="50" fillId="33" borderId="41" xfId="44" applyNumberFormat="1" applyFont="1" applyFill="1" applyBorder="1" applyAlignment="1">
      <alignment horizontal="center" vertical="center"/>
    </xf>
    <xf numFmtId="165" fontId="50" fillId="33" borderId="26" xfId="44" applyNumberFormat="1" applyFont="1" applyFill="1" applyBorder="1" applyAlignment="1">
      <alignment horizontal="center" vertical="center"/>
    </xf>
    <xf numFmtId="165" fontId="50" fillId="33" borderId="42" xfId="44" applyNumberFormat="1" applyFont="1" applyFill="1" applyBorder="1" applyAlignment="1">
      <alignment horizontal="center" vertical="center"/>
    </xf>
    <xf numFmtId="165" fontId="50" fillId="33" borderId="52" xfId="44" applyNumberFormat="1" applyFont="1" applyFill="1" applyBorder="1" applyAlignment="1">
      <alignment horizontal="center" vertical="center"/>
    </xf>
    <xf numFmtId="0" fontId="29" fillId="33" borderId="12" xfId="0" applyFont="1" applyFill="1" applyBorder="1" applyAlignment="1"/>
    <xf numFmtId="165" fontId="29" fillId="33" borderId="36" xfId="0" applyNumberFormat="1" applyFont="1" applyFill="1" applyBorder="1" applyAlignment="1">
      <alignment horizontal="center"/>
    </xf>
    <xf numFmtId="165" fontId="29" fillId="33" borderId="37" xfId="0" applyNumberFormat="1" applyFont="1" applyFill="1" applyBorder="1" applyAlignment="1">
      <alignment horizontal="center"/>
    </xf>
    <xf numFmtId="165" fontId="29" fillId="33" borderId="38" xfId="0" applyNumberFormat="1" applyFont="1" applyFill="1" applyBorder="1" applyAlignment="1">
      <alignment horizontal="center"/>
    </xf>
    <xf numFmtId="165" fontId="29" fillId="33" borderId="41" xfId="0" applyNumberFormat="1" applyFont="1" applyFill="1" applyBorder="1" applyAlignment="1">
      <alignment horizontal="center"/>
    </xf>
    <xf numFmtId="165" fontId="29" fillId="33" borderId="52" xfId="0" applyNumberFormat="1" applyFont="1" applyFill="1" applyBorder="1" applyAlignment="1">
      <alignment horizontal="center"/>
    </xf>
    <xf numFmtId="165" fontId="29" fillId="33" borderId="42" xfId="0" applyNumberFormat="1" applyFont="1" applyFill="1" applyBorder="1" applyAlignment="1">
      <alignment horizontal="center"/>
    </xf>
    <xf numFmtId="165" fontId="29" fillId="33" borderId="84" xfId="0" applyNumberFormat="1" applyFont="1" applyFill="1" applyBorder="1" applyAlignment="1">
      <alignment horizontal="center"/>
    </xf>
    <xf numFmtId="165" fontId="29" fillId="33" borderId="95" xfId="0" applyNumberFormat="1" applyFont="1" applyFill="1" applyBorder="1" applyAlignment="1">
      <alignment horizontal="center"/>
    </xf>
    <xf numFmtId="165" fontId="29" fillId="33" borderId="85" xfId="0" applyNumberFormat="1" applyFont="1" applyFill="1" applyBorder="1" applyAlignment="1">
      <alignment horizontal="center"/>
    </xf>
    <xf numFmtId="165" fontId="29" fillId="33" borderId="65" xfId="0" applyNumberFormat="1" applyFont="1" applyFill="1" applyBorder="1" applyAlignment="1">
      <alignment horizontal="center"/>
    </xf>
    <xf numFmtId="165" fontId="29" fillId="33" borderId="66" xfId="0" applyNumberFormat="1" applyFont="1" applyFill="1" applyBorder="1" applyAlignment="1">
      <alignment horizontal="center"/>
    </xf>
    <xf numFmtId="165" fontId="29" fillId="33" borderId="64" xfId="0" applyNumberFormat="1" applyFont="1" applyFill="1" applyBorder="1" applyAlignment="1">
      <alignment horizontal="center"/>
    </xf>
    <xf numFmtId="165" fontId="50" fillId="33" borderId="100" xfId="1" applyNumberFormat="1" applyFont="1" applyFill="1" applyBorder="1" applyAlignment="1">
      <alignment horizontal="center" vertical="center" wrapText="1"/>
    </xf>
    <xf numFmtId="165" fontId="50" fillId="33" borderId="10" xfId="1" applyNumberFormat="1" applyFont="1" applyFill="1" applyBorder="1" applyAlignment="1">
      <alignment horizontal="center" vertical="center" wrapText="1"/>
    </xf>
    <xf numFmtId="165" fontId="50" fillId="33" borderId="101" xfId="1" applyNumberFormat="1" applyFont="1" applyFill="1" applyBorder="1" applyAlignment="1">
      <alignment horizontal="center" vertical="center" wrapText="1"/>
    </xf>
    <xf numFmtId="165" fontId="50" fillId="33" borderId="61" xfId="1" applyNumberFormat="1" applyFont="1" applyFill="1" applyBorder="1" applyAlignment="1">
      <alignment horizontal="center" vertical="center" wrapText="1"/>
    </xf>
    <xf numFmtId="165" fontId="50" fillId="33" borderId="0" xfId="1" applyNumberFormat="1" applyFont="1" applyFill="1" applyBorder="1" applyAlignment="1">
      <alignment horizontal="center" vertical="center" wrapText="1"/>
    </xf>
    <xf numFmtId="165" fontId="50" fillId="33" borderId="62" xfId="1" applyNumberFormat="1" applyFont="1" applyFill="1" applyBorder="1" applyAlignment="1">
      <alignment horizontal="center" vertical="center" wrapText="1"/>
    </xf>
    <xf numFmtId="165" fontId="50" fillId="33" borderId="31" xfId="1" applyNumberFormat="1" applyFont="1" applyFill="1" applyBorder="1" applyAlignment="1">
      <alignment horizontal="center" vertical="center" wrapText="1"/>
    </xf>
    <xf numFmtId="165" fontId="50" fillId="33" borderId="47" xfId="1" applyNumberFormat="1" applyFont="1" applyFill="1" applyBorder="1" applyAlignment="1">
      <alignment horizontal="center" vertical="center" wrapText="1"/>
    </xf>
    <xf numFmtId="165" fontId="50" fillId="33" borderId="32" xfId="1" applyNumberFormat="1" applyFont="1" applyFill="1" applyBorder="1" applyAlignment="1">
      <alignment horizontal="center" vertical="center" wrapText="1"/>
    </xf>
    <xf numFmtId="0" fontId="54" fillId="34" borderId="96" xfId="0" applyFont="1" applyFill="1" applyBorder="1" applyAlignment="1">
      <alignment horizontal="center"/>
    </xf>
    <xf numFmtId="0" fontId="54" fillId="34" borderId="97" xfId="0" applyFont="1" applyFill="1" applyBorder="1" applyAlignment="1">
      <alignment horizontal="center"/>
    </xf>
    <xf numFmtId="0" fontId="54" fillId="34" borderId="98" xfId="0" applyFont="1" applyFill="1" applyBorder="1" applyAlignment="1">
      <alignment horizontal="center"/>
    </xf>
    <xf numFmtId="0" fontId="50" fillId="33" borderId="100" xfId="0" applyFont="1" applyFill="1" applyBorder="1" applyAlignment="1">
      <alignment horizontal="center" vertical="center" wrapText="1"/>
    </xf>
    <xf numFmtId="0" fontId="50" fillId="33" borderId="10" xfId="0" applyFont="1" applyFill="1" applyBorder="1" applyAlignment="1">
      <alignment horizontal="center" vertical="center" wrapText="1"/>
    </xf>
    <xf numFmtId="0" fontId="50" fillId="33" borderId="101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52" fillId="33" borderId="21" xfId="0" applyFont="1" applyFill="1" applyBorder="1" applyAlignment="1">
      <alignment horizontal="right" vertical="center"/>
    </xf>
    <xf numFmtId="0" fontId="52" fillId="33" borderId="22" xfId="0" applyFont="1" applyFill="1" applyBorder="1" applyAlignment="1">
      <alignment horizontal="right" vertical="center"/>
    </xf>
    <xf numFmtId="0" fontId="52" fillId="33" borderId="22" xfId="0" applyFont="1" applyFill="1" applyBorder="1" applyAlignment="1">
      <alignment horizontal="left" vertical="center"/>
    </xf>
    <xf numFmtId="0" fontId="52" fillId="33" borderId="23" xfId="0" applyFont="1" applyFill="1" applyBorder="1" applyAlignment="1">
      <alignment horizontal="left" vertical="center"/>
    </xf>
    <xf numFmtId="0" fontId="54" fillId="39" borderId="18" xfId="0" applyFont="1" applyFill="1" applyBorder="1" applyAlignment="1">
      <alignment horizontal="right"/>
    </xf>
    <xf numFmtId="0" fontId="54" fillId="39" borderId="19" xfId="0" applyFont="1" applyFill="1" applyBorder="1" applyAlignment="1">
      <alignment horizontal="right"/>
    </xf>
    <xf numFmtId="0" fontId="30" fillId="39" borderId="19" xfId="0" applyFont="1" applyFill="1" applyBorder="1" applyAlignment="1">
      <alignment horizontal="left"/>
    </xf>
    <xf numFmtId="0" fontId="30" fillId="39" borderId="20" xfId="0" applyFont="1" applyFill="1" applyBorder="1" applyAlignment="1">
      <alignment horizontal="left"/>
    </xf>
    <xf numFmtId="0" fontId="29" fillId="33" borderId="0" xfId="0" applyFont="1" applyFill="1" applyAlignment="1">
      <alignment vertical="center" wrapText="1"/>
    </xf>
    <xf numFmtId="0" fontId="29" fillId="33" borderId="0" xfId="0" applyFont="1" applyFill="1" applyAlignment="1"/>
    <xf numFmtId="0" fontId="52" fillId="33" borderId="46" xfId="0" applyFont="1" applyFill="1" applyBorder="1" applyAlignment="1">
      <alignment horizontal="center" vertical="center"/>
    </xf>
    <xf numFmtId="0" fontId="52" fillId="33" borderId="47" xfId="0" applyFont="1" applyFill="1" applyBorder="1" applyAlignment="1">
      <alignment horizontal="center" vertical="center"/>
    </xf>
    <xf numFmtId="0" fontId="52" fillId="33" borderId="48" xfId="0" applyFont="1" applyFill="1" applyBorder="1" applyAlignment="1">
      <alignment horizontal="center" vertical="center"/>
    </xf>
    <xf numFmtId="0" fontId="52" fillId="33" borderId="21" xfId="0" applyFont="1" applyFill="1" applyBorder="1" applyAlignment="1">
      <alignment horizontal="center" vertical="center"/>
    </xf>
    <xf numFmtId="0" fontId="52" fillId="33" borderId="22" xfId="0" applyFont="1" applyFill="1" applyBorder="1" applyAlignment="1">
      <alignment horizontal="center" vertical="center"/>
    </xf>
    <xf numFmtId="0" fontId="52" fillId="33" borderId="23" xfId="0" applyFont="1" applyFill="1" applyBorder="1" applyAlignment="1">
      <alignment horizontal="center" vertical="center"/>
    </xf>
    <xf numFmtId="0" fontId="54" fillId="34" borderId="18" xfId="0" applyFont="1" applyFill="1" applyBorder="1" applyAlignment="1">
      <alignment horizontal="right"/>
    </xf>
    <xf numFmtId="0" fontId="54" fillId="34" borderId="19" xfId="0" applyFont="1" applyFill="1" applyBorder="1" applyAlignment="1">
      <alignment horizontal="right"/>
    </xf>
    <xf numFmtId="0" fontId="54" fillId="34" borderId="19" xfId="0" applyFont="1" applyFill="1" applyBorder="1" applyAlignment="1">
      <alignment horizontal="left"/>
    </xf>
    <xf numFmtId="0" fontId="54" fillId="34" borderId="20" xfId="0" applyFont="1" applyFill="1" applyBorder="1" applyAlignment="1">
      <alignment horizontal="left"/>
    </xf>
    <xf numFmtId="0" fontId="30" fillId="34" borderId="19" xfId="0" applyFont="1" applyFill="1" applyBorder="1" applyAlignment="1">
      <alignment horizontal="left"/>
    </xf>
    <xf numFmtId="0" fontId="30" fillId="34" borderId="20" xfId="0" applyFont="1" applyFill="1" applyBorder="1" applyAlignment="1">
      <alignment horizontal="left"/>
    </xf>
    <xf numFmtId="0" fontId="50" fillId="33" borderId="31" xfId="0" applyFont="1" applyFill="1" applyBorder="1" applyAlignment="1">
      <alignment horizontal="center" vertical="center" wrapText="1"/>
    </xf>
    <xf numFmtId="0" fontId="50" fillId="33" borderId="47" xfId="0" applyFont="1" applyFill="1" applyBorder="1" applyAlignment="1">
      <alignment horizontal="center" vertical="center" wrapText="1"/>
    </xf>
    <xf numFmtId="0" fontId="50" fillId="33" borderId="32" xfId="0" applyFont="1" applyFill="1" applyBorder="1" applyAlignment="1">
      <alignment horizontal="center" vertical="center" wrapText="1"/>
    </xf>
    <xf numFmtId="0" fontId="29" fillId="33" borderId="0" xfId="0" applyFont="1" applyFill="1" applyBorder="1" applyAlignment="1"/>
    <xf numFmtId="164" fontId="29" fillId="33" borderId="0" xfId="0" applyNumberFormat="1" applyFont="1" applyFill="1" applyBorder="1" applyAlignment="1"/>
    <xf numFmtId="0" fontId="50" fillId="0" borderId="54" xfId="328" applyFont="1" applyBorder="1" applyAlignment="1"/>
    <xf numFmtId="0" fontId="50" fillId="0" borderId="55" xfId="328" applyFont="1" applyBorder="1" applyAlignment="1"/>
    <xf numFmtId="0" fontId="50" fillId="0" borderId="56" xfId="328" applyFont="1" applyBorder="1" applyAlignment="1"/>
    <xf numFmtId="0" fontId="25" fillId="0" borderId="0" xfId="0" applyFont="1" applyAlignment="1"/>
    <xf numFmtId="0" fontId="0" fillId="0" borderId="0" xfId="0" applyAlignment="1"/>
    <xf numFmtId="0" fontId="52" fillId="34" borderId="26" xfId="0" applyFont="1" applyFill="1" applyBorder="1" applyAlignment="1">
      <alignment vertical="center"/>
    </xf>
    <xf numFmtId="0" fontId="52" fillId="34" borderId="26" xfId="0" applyFont="1" applyFill="1" applyBorder="1" applyAlignment="1"/>
    <xf numFmtId="0" fontId="52" fillId="34" borderId="24" xfId="0" applyFont="1" applyFill="1" applyBorder="1" applyAlignment="1"/>
    <xf numFmtId="0" fontId="52" fillId="34" borderId="27" xfId="0" applyFont="1" applyFill="1" applyBorder="1" applyAlignment="1"/>
    <xf numFmtId="0" fontId="29" fillId="34" borderId="25" xfId="0" applyFont="1" applyFill="1" applyBorder="1" applyAlignment="1"/>
    <xf numFmtId="0" fontId="52" fillId="34" borderId="24" xfId="0" applyFont="1" applyFill="1" applyBorder="1" applyAlignment="1">
      <alignment horizontal="center"/>
    </xf>
    <xf numFmtId="0" fontId="52" fillId="34" borderId="27" xfId="0" applyFont="1" applyFill="1" applyBorder="1" applyAlignment="1">
      <alignment horizontal="center"/>
    </xf>
    <xf numFmtId="0" fontId="29" fillId="0" borderId="0" xfId="0" applyFont="1" applyAlignment="1"/>
    <xf numFmtId="168" fontId="50" fillId="0" borderId="53" xfId="321" applyNumberFormat="1" applyFont="1" applyBorder="1" applyAlignment="1">
      <alignment vertical="center"/>
    </xf>
    <xf numFmtId="0" fontId="50" fillId="0" borderId="28" xfId="328" applyFont="1" applyBorder="1" applyAlignment="1">
      <alignment vertical="center"/>
    </xf>
    <xf numFmtId="0" fontId="50" fillId="0" borderId="53" xfId="328" applyFont="1" applyFill="1" applyBorder="1" applyAlignment="1">
      <alignment vertical="center"/>
    </xf>
    <xf numFmtId="0" fontId="52" fillId="34" borderId="54" xfId="323" applyFont="1" applyFill="1" applyBorder="1" applyAlignment="1"/>
    <xf numFmtId="0" fontId="52" fillId="34" borderId="55" xfId="323" applyFont="1" applyFill="1" applyBorder="1" applyAlignment="1"/>
    <xf numFmtId="0" fontId="50" fillId="0" borderId="52" xfId="323" applyFont="1" applyBorder="1" applyAlignment="1"/>
    <xf numFmtId="0" fontId="50" fillId="0" borderId="29" xfId="328" applyFont="1" applyBorder="1" applyAlignment="1">
      <alignment wrapText="1"/>
    </xf>
    <xf numFmtId="0" fontId="50" fillId="0" borderId="10" xfId="328" applyFont="1" applyBorder="1" applyAlignment="1">
      <alignment wrapText="1"/>
    </xf>
    <xf numFmtId="0" fontId="50" fillId="0" borderId="30" xfId="328" applyFont="1" applyBorder="1" applyAlignment="1">
      <alignment wrapText="1"/>
    </xf>
    <xf numFmtId="0" fontId="50" fillId="0" borderId="31" xfId="328" applyFont="1" applyBorder="1" applyAlignment="1">
      <alignment wrapText="1"/>
    </xf>
    <xf numFmtId="0" fontId="50" fillId="0" borderId="47" xfId="328" applyFont="1" applyBorder="1" applyAlignment="1">
      <alignment wrapText="1"/>
    </xf>
    <xf numFmtId="0" fontId="50" fillId="0" borderId="32" xfId="328" applyFont="1" applyBorder="1" applyAlignment="1">
      <alignment wrapText="1"/>
    </xf>
    <xf numFmtId="0" fontId="29" fillId="0" borderId="52" xfId="0" applyFont="1" applyBorder="1" applyAlignment="1"/>
    <xf numFmtId="0" fontId="0" fillId="0" borderId="52" xfId="0" applyBorder="1" applyAlignment="1"/>
    <xf numFmtId="0" fontId="29" fillId="0" borderId="52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30" fillId="35" borderId="52" xfId="0" applyFont="1" applyFill="1" applyBorder="1" applyAlignment="1"/>
    <xf numFmtId="0" fontId="16" fillId="35" borderId="52" xfId="0" applyFont="1" applyFill="1" applyBorder="1" applyAlignment="1"/>
    <xf numFmtId="166" fontId="29" fillId="0" borderId="52" xfId="0" applyNumberFormat="1" applyFont="1" applyBorder="1" applyAlignment="1">
      <alignment vertical="center"/>
    </xf>
    <xf numFmtId="166" fontId="0" fillId="0" borderId="52" xfId="0" applyNumberFormat="1" applyBorder="1" applyAlignment="1">
      <alignment vertical="center"/>
    </xf>
    <xf numFmtId="0" fontId="29" fillId="0" borderId="52" xfId="0" applyFont="1" applyBorder="1" applyAlignment="1">
      <alignment wrapText="1"/>
    </xf>
    <xf numFmtId="0" fontId="0" fillId="0" borderId="52" xfId="0" applyBorder="1" applyAlignment="1">
      <alignment wrapText="1"/>
    </xf>
    <xf numFmtId="0" fontId="52" fillId="34" borderId="54" xfId="0" applyFont="1" applyFill="1" applyBorder="1" applyAlignment="1"/>
    <xf numFmtId="0" fontId="52" fillId="34" borderId="55" xfId="0" applyFont="1" applyFill="1" applyBorder="1" applyAlignment="1"/>
    <xf numFmtId="0" fontId="52" fillId="34" borderId="56" xfId="0" applyFont="1" applyFill="1" applyBorder="1" applyAlignment="1"/>
    <xf numFmtId="0" fontId="52" fillId="34" borderId="54" xfId="0" applyFont="1" applyFill="1" applyBorder="1" applyAlignment="1">
      <alignment horizontal="center"/>
    </xf>
    <xf numFmtId="0" fontId="52" fillId="34" borderId="55" xfId="0" applyFont="1" applyFill="1" applyBorder="1" applyAlignment="1">
      <alignment horizontal="center"/>
    </xf>
    <xf numFmtId="0" fontId="52" fillId="34" borderId="56" xfId="0" applyFont="1" applyFill="1" applyBorder="1" applyAlignment="1">
      <alignment horizontal="center"/>
    </xf>
    <xf numFmtId="0" fontId="0" fillId="0" borderId="55" xfId="0" applyFont="1" applyBorder="1" applyAlignment="1"/>
    <xf numFmtId="0" fontId="0" fillId="0" borderId="56" xfId="0" applyFont="1" applyBorder="1" applyAlignment="1"/>
    <xf numFmtId="0" fontId="29" fillId="0" borderId="10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30" fillId="34" borderId="96" xfId="0" applyFont="1" applyFill="1" applyBorder="1" applyAlignment="1">
      <alignment horizontal="center"/>
    </xf>
    <xf numFmtId="0" fontId="30" fillId="34" borderId="97" xfId="0" applyFont="1" applyFill="1" applyBorder="1" applyAlignment="1">
      <alignment horizontal="center"/>
    </xf>
    <xf numFmtId="0" fontId="30" fillId="34" borderId="98" xfId="0" applyFont="1" applyFill="1" applyBorder="1" applyAlignment="1">
      <alignment horizontal="center"/>
    </xf>
    <xf numFmtId="0" fontId="29" fillId="0" borderId="100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29" fillId="0" borderId="101" xfId="0" applyFont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2" fontId="52" fillId="34" borderId="96" xfId="0" applyNumberFormat="1" applyFont="1" applyFill="1" applyBorder="1" applyAlignment="1" applyProtection="1">
      <alignment horizontal="center" vertical="center" wrapText="1"/>
    </xf>
    <xf numFmtId="2" fontId="52" fillId="34" borderId="97" xfId="0" applyNumberFormat="1" applyFont="1" applyFill="1" applyBorder="1" applyAlignment="1" applyProtection="1">
      <alignment horizontal="center" vertical="center" wrapText="1"/>
    </xf>
    <xf numFmtId="0" fontId="29" fillId="0" borderId="98" xfId="0" applyFont="1" applyBorder="1" applyAlignment="1"/>
    <xf numFmtId="2" fontId="50" fillId="0" borderId="96" xfId="0" applyNumberFormat="1" applyFont="1" applyFill="1" applyBorder="1" applyAlignment="1" applyProtection="1">
      <alignment horizontal="center"/>
    </xf>
    <xf numFmtId="2" fontId="50" fillId="0" borderId="97" xfId="0" applyNumberFormat="1" applyFont="1" applyFill="1" applyBorder="1" applyAlignment="1" applyProtection="1">
      <alignment horizontal="center"/>
    </xf>
    <xf numFmtId="0" fontId="29" fillId="0" borderId="0" xfId="0" applyFont="1" applyAlignment="1">
      <alignment vertical="center" wrapText="1"/>
    </xf>
    <xf numFmtId="0" fontId="50" fillId="0" borderId="96" xfId="324" applyFont="1" applyBorder="1" applyAlignment="1"/>
    <xf numFmtId="0" fontId="50" fillId="0" borderId="97" xfId="324" applyFont="1" applyBorder="1" applyAlignment="1"/>
    <xf numFmtId="0" fontId="50" fillId="0" borderId="98" xfId="324" applyFont="1" applyBorder="1" applyAlignment="1"/>
    <xf numFmtId="0" fontId="52" fillId="34" borderId="54" xfId="324" applyFont="1" applyFill="1" applyBorder="1" applyAlignment="1"/>
    <xf numFmtId="0" fontId="52" fillId="34" borderId="55" xfId="324" applyFont="1" applyFill="1" applyBorder="1" applyAlignment="1"/>
    <xf numFmtId="0" fontId="52" fillId="34" borderId="56" xfId="324" applyFont="1" applyFill="1" applyBorder="1" applyAlignment="1"/>
    <xf numFmtId="0" fontId="29" fillId="0" borderId="0" xfId="0" applyFont="1"/>
    <xf numFmtId="169" fontId="52" fillId="34" borderId="96" xfId="0" applyNumberFormat="1" applyFont="1" applyFill="1" applyBorder="1" applyAlignment="1" applyProtection="1">
      <alignment horizontal="center"/>
    </xf>
    <xf numFmtId="169" fontId="52" fillId="34" borderId="97" xfId="0" applyNumberFormat="1" applyFont="1" applyFill="1" applyBorder="1" applyAlignment="1" applyProtection="1">
      <alignment horizontal="center"/>
    </xf>
    <xf numFmtId="0" fontId="52" fillId="39" borderId="54" xfId="322" applyFont="1" applyFill="1" applyBorder="1" applyAlignment="1"/>
    <xf numFmtId="0" fontId="52" fillId="39" borderId="55" xfId="322" applyFont="1" applyFill="1" applyBorder="1" applyAlignment="1"/>
    <xf numFmtId="0" fontId="50" fillId="0" borderId="100" xfId="322" applyFont="1" applyBorder="1" applyAlignment="1">
      <alignment horizontal="left" vertical="center" wrapText="1"/>
    </xf>
    <xf numFmtId="0" fontId="50" fillId="0" borderId="92" xfId="322" applyFont="1" applyBorder="1" applyAlignment="1">
      <alignment horizontal="left" vertical="center" wrapText="1"/>
    </xf>
    <xf numFmtId="0" fontId="50" fillId="0" borderId="101" xfId="322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166" fontId="50" fillId="0" borderId="99" xfId="322" applyNumberFormat="1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50" fillId="0" borderId="99" xfId="322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50" fillId="0" borderId="54" xfId="322" applyFont="1" applyBorder="1" applyAlignment="1">
      <alignment horizontal="left" vertical="center"/>
    </xf>
    <xf numFmtId="0" fontId="50" fillId="0" borderId="55" xfId="322" applyFont="1" applyBorder="1" applyAlignment="1">
      <alignment horizontal="left" vertical="center"/>
    </xf>
    <xf numFmtId="0" fontId="50" fillId="0" borderId="56" xfId="322" applyFont="1" applyBorder="1" applyAlignment="1">
      <alignment horizontal="left" vertical="center"/>
    </xf>
    <xf numFmtId="0" fontId="29" fillId="0" borderId="12" xfId="0" applyFont="1" applyFill="1" applyBorder="1" applyAlignment="1"/>
    <xf numFmtId="164" fontId="29" fillId="0" borderId="12" xfId="0" applyNumberFormat="1" applyFont="1" applyFill="1" applyBorder="1" applyAlignment="1"/>
    <xf numFmtId="0" fontId="52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1" fontId="50" fillId="0" borderId="82" xfId="0" applyNumberFormat="1" applyFont="1" applyFill="1" applyBorder="1" applyAlignment="1" applyProtection="1">
      <alignment horizontal="center"/>
    </xf>
    <xf numFmtId="169" fontId="52" fillId="35" borderId="82" xfId="0" applyNumberFormat="1" applyFont="1" applyFill="1" applyBorder="1" applyAlignment="1" applyProtection="1">
      <alignment horizontal="center"/>
    </xf>
    <xf numFmtId="2" fontId="50" fillId="0" borderId="82" xfId="0" applyNumberFormat="1" applyFont="1" applyFill="1" applyBorder="1" applyAlignment="1" applyProtection="1">
      <alignment horizontal="center" wrapText="1"/>
    </xf>
    <xf numFmtId="166" fontId="50" fillId="0" borderId="82" xfId="1" applyNumberFormat="1" applyFont="1" applyFill="1" applyBorder="1" applyAlignment="1">
      <alignment horizontal="right"/>
    </xf>
    <xf numFmtId="169" fontId="52" fillId="35" borderId="82" xfId="0" applyNumberFormat="1" applyFont="1" applyFill="1" applyBorder="1" applyAlignment="1" applyProtection="1">
      <alignment horizontal="center" vertical="center"/>
    </xf>
    <xf numFmtId="0" fontId="30" fillId="35" borderId="82" xfId="0" applyFont="1" applyFill="1" applyBorder="1" applyAlignment="1"/>
    <xf numFmtId="0" fontId="29" fillId="0" borderId="82" xfId="0" applyFont="1" applyBorder="1" applyAlignment="1"/>
    <xf numFmtId="0" fontId="29" fillId="33" borderId="11" xfId="0" applyFont="1" applyFill="1" applyBorder="1" applyAlignment="1"/>
    <xf numFmtId="0" fontId="0" fillId="0" borderId="11" xfId="0" applyBorder="1" applyAlignment="1"/>
    <xf numFmtId="0" fontId="30" fillId="34" borderId="18" xfId="0" applyFont="1" applyFill="1" applyBorder="1" applyAlignment="1">
      <alignment horizontal="right"/>
    </xf>
    <xf numFmtId="0" fontId="30" fillId="34" borderId="19" xfId="0" applyFont="1" applyFill="1" applyBorder="1" applyAlignment="1">
      <alignment horizontal="right"/>
    </xf>
    <xf numFmtId="0" fontId="30" fillId="33" borderId="18" xfId="0" applyFont="1" applyFill="1" applyBorder="1" applyAlignment="1">
      <alignment horizontal="right" vertical="center"/>
    </xf>
    <xf numFmtId="0" fontId="30" fillId="33" borderId="19" xfId="0" applyFont="1" applyFill="1" applyBorder="1" applyAlignment="1">
      <alignment horizontal="right" vertical="center"/>
    </xf>
    <xf numFmtId="0" fontId="30" fillId="33" borderId="19" xfId="0" applyFont="1" applyFill="1" applyBorder="1" applyAlignment="1">
      <alignment horizontal="left" vertical="center"/>
    </xf>
    <xf numFmtId="0" fontId="30" fillId="33" borderId="20" xfId="0" applyFont="1" applyFill="1" applyBorder="1" applyAlignment="1">
      <alignment horizontal="left" vertical="center"/>
    </xf>
    <xf numFmtId="0" fontId="30" fillId="33" borderId="18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30" fillId="33" borderId="19" xfId="0" applyFont="1" applyFill="1" applyBorder="1" applyAlignment="1">
      <alignment horizontal="center" vertical="center"/>
    </xf>
    <xf numFmtId="0" fontId="30" fillId="35" borderId="96" xfId="0" applyFont="1" applyFill="1" applyBorder="1" applyAlignment="1">
      <alignment horizontal="center" vertical="center"/>
    </xf>
    <xf numFmtId="0" fontId="30" fillId="35" borderId="98" xfId="0" applyFont="1" applyFill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50" fillId="0" borderId="82" xfId="0" applyFont="1" applyFill="1" applyBorder="1" applyAlignment="1">
      <alignment horizontal="center" wrapText="1"/>
    </xf>
    <xf numFmtId="166" fontId="29" fillId="0" borderId="82" xfId="0" applyNumberFormat="1" applyFont="1" applyBorder="1" applyAlignment="1">
      <alignment horizontal="right"/>
    </xf>
    <xf numFmtId="0" fontId="50" fillId="0" borderId="82" xfId="1" applyNumberFormat="1" applyFont="1" applyFill="1" applyBorder="1" applyAlignment="1"/>
    <xf numFmtId="1" fontId="50" fillId="0" borderId="82" xfId="0" applyNumberFormat="1" applyFont="1" applyFill="1" applyBorder="1" applyAlignment="1" applyProtection="1">
      <alignment horizontal="center" vertical="center"/>
    </xf>
    <xf numFmtId="0" fontId="50" fillId="0" borderId="82" xfId="1" applyNumberFormat="1" applyFont="1" applyFill="1" applyBorder="1" applyAlignment="1">
      <alignment vertical="center" wrapText="1"/>
    </xf>
    <xf numFmtId="169" fontId="50" fillId="0" borderId="82" xfId="0" applyNumberFormat="1" applyFont="1" applyFill="1" applyBorder="1" applyAlignment="1" applyProtection="1">
      <alignment horizontal="center"/>
    </xf>
    <xf numFmtId="169" fontId="52" fillId="35" borderId="96" xfId="0" applyNumberFormat="1" applyFont="1" applyFill="1" applyBorder="1" applyAlignment="1" applyProtection="1">
      <alignment horizontal="center"/>
    </xf>
    <xf numFmtId="169" fontId="52" fillId="35" borderId="97" xfId="0" applyNumberFormat="1" applyFont="1" applyFill="1" applyBorder="1" applyAlignment="1" applyProtection="1">
      <alignment horizontal="center"/>
    </xf>
    <xf numFmtId="169" fontId="52" fillId="35" borderId="98" xfId="0" applyNumberFormat="1" applyFont="1" applyFill="1" applyBorder="1" applyAlignment="1" applyProtection="1">
      <alignment horizontal="center"/>
    </xf>
    <xf numFmtId="168" fontId="50" fillId="0" borderId="82" xfId="1" applyNumberFormat="1" applyFont="1" applyFill="1" applyBorder="1" applyAlignment="1">
      <alignment vertical="center"/>
    </xf>
    <xf numFmtId="0" fontId="30" fillId="35" borderId="82" xfId="0" applyFont="1" applyFill="1" applyBorder="1" applyAlignment="1">
      <alignment horizontal="center"/>
    </xf>
    <xf numFmtId="0" fontId="29" fillId="0" borderId="82" xfId="0" applyFont="1" applyBorder="1" applyAlignment="1">
      <alignment horizontal="center"/>
    </xf>
    <xf numFmtId="0" fontId="30" fillId="35" borderId="82" xfId="0" applyFont="1" applyFill="1" applyBorder="1" applyAlignment="1">
      <alignment horizontal="center" vertical="center"/>
    </xf>
    <xf numFmtId="0" fontId="50" fillId="33" borderId="82" xfId="0" applyFont="1" applyFill="1" applyBorder="1" applyAlignment="1">
      <alignment horizontal="center" vertical="center"/>
    </xf>
    <xf numFmtId="200" fontId="50" fillId="33" borderId="82" xfId="0" applyNumberFormat="1" applyFont="1" applyFill="1" applyBorder="1" applyAlignment="1">
      <alignment horizontal="center" vertical="center"/>
    </xf>
    <xf numFmtId="0" fontId="52" fillId="39" borderId="58" xfId="749" applyFont="1" applyFill="1" applyBorder="1" applyAlignment="1"/>
    <xf numFmtId="0" fontId="52" fillId="39" borderId="59" xfId="749" applyFont="1" applyFill="1" applyBorder="1" applyAlignment="1"/>
    <xf numFmtId="0" fontId="29" fillId="0" borderId="59" xfId="0" applyFont="1" applyBorder="1" applyAlignment="1"/>
    <xf numFmtId="0" fontId="29" fillId="0" borderId="60" xfId="0" applyFont="1" applyBorder="1" applyAlignment="1"/>
    <xf numFmtId="0" fontId="52" fillId="39" borderId="58" xfId="744" applyFont="1" applyFill="1" applyBorder="1" applyAlignment="1"/>
    <xf numFmtId="0" fontId="52" fillId="39" borderId="59" xfId="744" applyFont="1" applyFill="1" applyBorder="1" applyAlignment="1"/>
    <xf numFmtId="165" fontId="50" fillId="0" borderId="57" xfId="748" applyNumberFormat="1" applyFont="1" applyBorder="1" applyAlignment="1">
      <alignment horizontal="right"/>
    </xf>
    <xf numFmtId="0" fontId="29" fillId="0" borderId="57" xfId="0" applyFont="1" applyBorder="1" applyAlignment="1"/>
    <xf numFmtId="165" fontId="50" fillId="0" borderId="57" xfId="748" applyNumberFormat="1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184" fontId="50" fillId="0" borderId="57" xfId="745" applyNumberFormat="1" applyFont="1" applyBorder="1" applyAlignment="1">
      <alignment horizontal="right"/>
    </xf>
    <xf numFmtId="184" fontId="29" fillId="0" borderId="57" xfId="0" applyNumberFormat="1" applyFont="1" applyBorder="1" applyAlignment="1"/>
    <xf numFmtId="168" fontId="50" fillId="0" borderId="57" xfId="745" applyNumberFormat="1" applyFont="1" applyBorder="1" applyAlignment="1">
      <alignment horizontal="right"/>
    </xf>
    <xf numFmtId="168" fontId="29" fillId="0" borderId="57" xfId="0" applyNumberFormat="1" applyFont="1" applyBorder="1" applyAlignment="1"/>
    <xf numFmtId="165" fontId="50" fillId="0" borderId="57" xfId="745" applyNumberFormat="1" applyFont="1" applyBorder="1" applyAlignment="1">
      <alignment horizontal="right"/>
    </xf>
    <xf numFmtId="165" fontId="50" fillId="0" borderId="57" xfId="746" applyNumberFormat="1" applyFont="1" applyBorder="1" applyAlignment="1">
      <alignment horizontal="right"/>
    </xf>
    <xf numFmtId="164" fontId="29" fillId="33" borderId="12" xfId="0" applyNumberFormat="1" applyFont="1" applyFill="1" applyBorder="1" applyAlignment="1">
      <alignment horizontal="right"/>
    </xf>
    <xf numFmtId="166" fontId="50" fillId="0" borderId="57" xfId="748" applyNumberFormat="1" applyFont="1" applyBorder="1" applyAlignment="1">
      <alignment horizontal="right"/>
    </xf>
    <xf numFmtId="166" fontId="29" fillId="0" borderId="57" xfId="0" applyNumberFormat="1" applyFont="1" applyBorder="1" applyAlignment="1"/>
    <xf numFmtId="0" fontId="91" fillId="0" borderId="0" xfId="747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2" fillId="39" borderId="58" xfId="747" applyFont="1" applyFill="1" applyBorder="1" applyAlignment="1"/>
    <xf numFmtId="0" fontId="52" fillId="39" borderId="59" xfId="747" applyFont="1" applyFill="1" applyBorder="1" applyAlignment="1"/>
    <xf numFmtId="0" fontId="54" fillId="39" borderId="96" xfId="0" applyFont="1" applyFill="1" applyBorder="1" applyAlignment="1">
      <alignment horizontal="center" vertical="center"/>
    </xf>
    <xf numFmtId="0" fontId="29" fillId="39" borderId="98" xfId="0" applyFont="1" applyFill="1" applyBorder="1" applyAlignment="1">
      <alignment horizontal="center" vertical="center"/>
    </xf>
    <xf numFmtId="0" fontId="50" fillId="33" borderId="29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165" fontId="50" fillId="33" borderId="29" xfId="1" applyNumberFormat="1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wrapText="1"/>
    </xf>
    <xf numFmtId="0" fontId="29" fillId="0" borderId="47" xfId="0" applyFont="1" applyBorder="1" applyAlignment="1">
      <alignment wrapText="1"/>
    </xf>
    <xf numFmtId="0" fontId="29" fillId="0" borderId="32" xfId="0" applyFont="1" applyBorder="1" applyAlignment="1">
      <alignment wrapText="1"/>
    </xf>
    <xf numFmtId="0" fontId="52" fillId="39" borderId="54" xfId="328" applyFont="1" applyFill="1" applyBorder="1" applyAlignment="1"/>
    <xf numFmtId="0" fontId="29" fillId="0" borderId="55" xfId="0" applyFont="1" applyBorder="1" applyAlignment="1"/>
    <xf numFmtId="0" fontId="29" fillId="0" borderId="56" xfId="0" applyFont="1" applyBorder="1" applyAlignment="1"/>
    <xf numFmtId="0" fontId="29" fillId="0" borderId="10" xfId="0" applyFont="1" applyBorder="1" applyAlignment="1">
      <alignment wrapText="1"/>
    </xf>
    <xf numFmtId="0" fontId="29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52" fillId="33" borderId="31" xfId="0" applyFont="1" applyFill="1" applyBorder="1" applyAlignment="1">
      <alignment horizontal="center" vertical="center"/>
    </xf>
    <xf numFmtId="0" fontId="52" fillId="33" borderId="32" xfId="0" applyFont="1" applyFill="1" applyBorder="1" applyAlignment="1">
      <alignment horizontal="center" vertical="center"/>
    </xf>
    <xf numFmtId="0" fontId="30" fillId="39" borderId="54" xfId="0" applyFont="1" applyFill="1" applyBorder="1" applyAlignment="1">
      <alignment horizontal="center"/>
    </xf>
    <xf numFmtId="0" fontId="30" fillId="39" borderId="55" xfId="0" applyFont="1" applyFill="1" applyBorder="1" applyAlignment="1">
      <alignment horizontal="center"/>
    </xf>
    <xf numFmtId="0" fontId="30" fillId="39" borderId="56" xfId="0" applyFont="1" applyFill="1" applyBorder="1" applyAlignment="1">
      <alignment horizontal="center"/>
    </xf>
    <xf numFmtId="164" fontId="29" fillId="33" borderId="47" xfId="0" applyNumberFormat="1" applyFont="1" applyFill="1" applyBorder="1" applyAlignment="1"/>
    <xf numFmtId="0" fontId="0" fillId="0" borderId="47" xfId="0" applyBorder="1" applyAlignment="1"/>
    <xf numFmtId="0" fontId="30" fillId="39" borderId="24" xfId="0" applyFont="1" applyFill="1" applyBorder="1" applyAlignment="1"/>
    <xf numFmtId="0" fontId="30" fillId="39" borderId="27" xfId="0" applyFont="1" applyFill="1" applyBorder="1" applyAlignment="1"/>
    <xf numFmtId="0" fontId="29" fillId="39" borderId="25" xfId="0" applyFont="1" applyFill="1" applyBorder="1" applyAlignment="1"/>
    <xf numFmtId="0" fontId="29" fillId="0" borderId="24" xfId="0" applyFont="1" applyBorder="1" applyAlignment="1"/>
    <xf numFmtId="0" fontId="29" fillId="0" borderId="27" xfId="0" applyFont="1" applyBorder="1" applyAlignment="1"/>
    <xf numFmtId="0" fontId="29" fillId="0" borderId="25" xfId="0" applyFont="1" applyBorder="1" applyAlignment="1"/>
    <xf numFmtId="169" fontId="50" fillId="0" borderId="100" xfId="750" applyNumberFormat="1" applyFont="1" applyBorder="1" applyAlignment="1" applyProtection="1">
      <alignment horizontal="center" vertical="center" wrapText="1"/>
      <protection locked="0"/>
    </xf>
    <xf numFmtId="169" fontId="50" fillId="0" borderId="10" xfId="750" applyNumberFormat="1" applyFont="1" applyBorder="1" applyAlignment="1" applyProtection="1">
      <alignment horizontal="center" vertical="center" wrapText="1"/>
      <protection locked="0"/>
    </xf>
    <xf numFmtId="169" fontId="50" fillId="0" borderId="101" xfId="750" applyNumberFormat="1" applyFont="1" applyBorder="1" applyAlignment="1" applyProtection="1">
      <alignment horizontal="center" vertical="center" wrapText="1"/>
      <protection locked="0"/>
    </xf>
    <xf numFmtId="169" fontId="50" fillId="0" borderId="61" xfId="750" applyNumberFormat="1" applyFont="1" applyBorder="1" applyAlignment="1" applyProtection="1">
      <alignment horizontal="center" vertical="center" wrapText="1"/>
      <protection locked="0"/>
    </xf>
    <xf numFmtId="169" fontId="50" fillId="0" borderId="0" xfId="750" applyNumberFormat="1" applyFont="1" applyBorder="1" applyAlignment="1" applyProtection="1">
      <alignment horizontal="center" vertical="center" wrapText="1"/>
      <protection locked="0"/>
    </xf>
    <xf numFmtId="169" fontId="50" fillId="0" borderId="62" xfId="750" applyNumberFormat="1" applyFont="1" applyBorder="1" applyAlignment="1" applyProtection="1">
      <alignment horizontal="center" vertical="center" wrapText="1"/>
      <protection locked="0"/>
    </xf>
    <xf numFmtId="169" fontId="50" fillId="0" borderId="31" xfId="750" applyNumberFormat="1" applyFont="1" applyBorder="1" applyAlignment="1" applyProtection="1">
      <alignment horizontal="center" vertical="center" wrapText="1"/>
      <protection locked="0"/>
    </xf>
    <xf numFmtId="169" fontId="50" fillId="0" borderId="47" xfId="750" applyNumberFormat="1" applyFont="1" applyBorder="1" applyAlignment="1" applyProtection="1">
      <alignment horizontal="center" vertical="center" wrapText="1"/>
      <protection locked="0"/>
    </xf>
    <xf numFmtId="169" fontId="50" fillId="0" borderId="32" xfId="750" applyNumberFormat="1" applyFont="1" applyBorder="1" applyAlignment="1" applyProtection="1">
      <alignment horizontal="center" vertical="center" wrapText="1"/>
      <protection locked="0"/>
    </xf>
  </cellXfs>
  <cellStyles count="1498">
    <cellStyle name="20% - Accent1" xfId="20" builtinId="30" customBuiltin="1"/>
    <cellStyle name="20% - Accent1 10" xfId="538"/>
    <cellStyle name="20% - Accent1 2" xfId="149"/>
    <cellStyle name="20% - Accent1 2 2" xfId="210"/>
    <cellStyle name="20% - Accent1 2 2 2" xfId="426"/>
    <cellStyle name="20% - Accent1 2 2 3" xfId="633"/>
    <cellStyle name="20% - Accent1 2 3" xfId="251"/>
    <cellStyle name="20% - Accent1 2 3 2" xfId="467"/>
    <cellStyle name="20% - Accent1 2 3 3" xfId="674"/>
    <cellStyle name="20% - Accent1 2 4" xfId="292"/>
    <cellStyle name="20% - Accent1 2 4 2" xfId="508"/>
    <cellStyle name="20% - Accent1 2 4 3" xfId="715"/>
    <cellStyle name="20% - Accent1 2 5" xfId="385"/>
    <cellStyle name="20% - Accent1 2 5 2" xfId="592"/>
    <cellStyle name="20% - Accent1 2 6" xfId="343"/>
    <cellStyle name="20% - Accent1 2 7" xfId="551"/>
    <cellStyle name="20% - Accent1 2 8" xfId="1302"/>
    <cellStyle name="20% - Accent1 2 9" xfId="755"/>
    <cellStyle name="20% - Accent1 3" xfId="170"/>
    <cellStyle name="20% - Accent1 3 2" xfId="212"/>
    <cellStyle name="20% - Accent1 3 2 2" xfId="428"/>
    <cellStyle name="20% - Accent1 3 2 3" xfId="635"/>
    <cellStyle name="20% - Accent1 3 2 4" xfId="1344"/>
    <cellStyle name="20% - Accent1 3 2 5" xfId="757"/>
    <cellStyle name="20% - Accent1 3 3" xfId="253"/>
    <cellStyle name="20% - Accent1 3 3 2" xfId="469"/>
    <cellStyle name="20% - Accent1 3 3 3" xfId="676"/>
    <cellStyle name="20% - Accent1 3 3 4" xfId="1364"/>
    <cellStyle name="20% - Accent1 3 3 5" xfId="758"/>
    <cellStyle name="20% - Accent1 3 4" xfId="294"/>
    <cellStyle name="20% - Accent1 3 4 2" xfId="510"/>
    <cellStyle name="20% - Accent1 3 4 3" xfId="717"/>
    <cellStyle name="20% - Accent1 3 4 4" xfId="1381"/>
    <cellStyle name="20% - Accent1 3 4 5" xfId="759"/>
    <cellStyle name="20% - Accent1 3 5" xfId="387"/>
    <cellStyle name="20% - Accent1 3 5 2" xfId="594"/>
    <cellStyle name="20% - Accent1 3 5 3" xfId="1415"/>
    <cellStyle name="20% - Accent1 3 5 4" xfId="760"/>
    <cellStyle name="20% - Accent1 3 6" xfId="345"/>
    <cellStyle name="20% - Accent1 3 7" xfId="553"/>
    <cellStyle name="20% - Accent1 3 8" xfId="1306"/>
    <cellStyle name="20% - Accent1 3 9" xfId="756"/>
    <cellStyle name="20% - Accent1 4" xfId="184"/>
    <cellStyle name="20% - Accent1 4 2" xfId="225"/>
    <cellStyle name="20% - Accent1 4 2 2" xfId="441"/>
    <cellStyle name="20% - Accent1 4 2 3" xfId="648"/>
    <cellStyle name="20% - Accent1 4 3" xfId="266"/>
    <cellStyle name="20% - Accent1 4 3 2" xfId="482"/>
    <cellStyle name="20% - Accent1 4 3 3" xfId="689"/>
    <cellStyle name="20% - Accent1 4 4" xfId="307"/>
    <cellStyle name="20% - Accent1 4 4 2" xfId="523"/>
    <cellStyle name="20% - Accent1 4 4 3" xfId="730"/>
    <cellStyle name="20% - Accent1 4 5" xfId="400"/>
    <cellStyle name="20% - Accent1 4 5 2" xfId="607"/>
    <cellStyle name="20% - Accent1 4 6" xfId="358"/>
    <cellStyle name="20% - Accent1 4 7" xfId="566"/>
    <cellStyle name="20% - Accent1 4 8" xfId="1320"/>
    <cellStyle name="20% - Accent1 4 9" xfId="761"/>
    <cellStyle name="20% - Accent1 5" xfId="197"/>
    <cellStyle name="20% - Accent1 5 2" xfId="413"/>
    <cellStyle name="20% - Accent1 5 3" xfId="620"/>
    <cellStyle name="20% - Accent1 6" xfId="238"/>
    <cellStyle name="20% - Accent1 6 2" xfId="454"/>
    <cellStyle name="20% - Accent1 6 3" xfId="661"/>
    <cellStyle name="20% - Accent1 7" xfId="279"/>
    <cellStyle name="20% - Accent1 7 2" xfId="495"/>
    <cellStyle name="20% - Accent1 7 3" xfId="702"/>
    <cellStyle name="20% - Accent1 8" xfId="372"/>
    <cellStyle name="20% - Accent1 8 2" xfId="579"/>
    <cellStyle name="20% - Accent1 9" xfId="330"/>
    <cellStyle name="20% - Accent2" xfId="24" builtinId="34" customBuiltin="1"/>
    <cellStyle name="20% - Accent2 2" xfId="172"/>
    <cellStyle name="20% - Accent2 2 2" xfId="214"/>
    <cellStyle name="20% - Accent2 2 2 2" xfId="430"/>
    <cellStyle name="20% - Accent2 2 2 3" xfId="637"/>
    <cellStyle name="20% - Accent2 2 3" xfId="255"/>
    <cellStyle name="20% - Accent2 2 3 2" xfId="471"/>
    <cellStyle name="20% - Accent2 2 3 3" xfId="678"/>
    <cellStyle name="20% - Accent2 2 4" xfId="296"/>
    <cellStyle name="20% - Accent2 2 4 2" xfId="512"/>
    <cellStyle name="20% - Accent2 2 4 3" xfId="719"/>
    <cellStyle name="20% - Accent2 2 5" xfId="389"/>
    <cellStyle name="20% - Accent2 2 5 2" xfId="596"/>
    <cellStyle name="20% - Accent2 2 6" xfId="347"/>
    <cellStyle name="20% - Accent2 2 7" xfId="555"/>
    <cellStyle name="20% - Accent2 2 8" xfId="1308"/>
    <cellStyle name="20% - Accent2 2 9" xfId="762"/>
    <cellStyle name="20% - Accent2 3" xfId="186"/>
    <cellStyle name="20% - Accent2 3 2" xfId="227"/>
    <cellStyle name="20% - Accent2 3 2 2" xfId="443"/>
    <cellStyle name="20% - Accent2 3 2 3" xfId="650"/>
    <cellStyle name="20% - Accent2 3 2 4" xfId="1349"/>
    <cellStyle name="20% - Accent2 3 2 5" xfId="764"/>
    <cellStyle name="20% - Accent2 3 3" xfId="268"/>
    <cellStyle name="20% - Accent2 3 3 2" xfId="484"/>
    <cellStyle name="20% - Accent2 3 3 3" xfId="691"/>
    <cellStyle name="20% - Accent2 3 3 4" xfId="1367"/>
    <cellStyle name="20% - Accent2 3 3 5" xfId="765"/>
    <cellStyle name="20% - Accent2 3 4" xfId="309"/>
    <cellStyle name="20% - Accent2 3 4 2" xfId="525"/>
    <cellStyle name="20% - Accent2 3 4 3" xfId="732"/>
    <cellStyle name="20% - Accent2 3 4 4" xfId="1384"/>
    <cellStyle name="20% - Accent2 3 4 5" xfId="766"/>
    <cellStyle name="20% - Accent2 3 5" xfId="402"/>
    <cellStyle name="20% - Accent2 3 5 2" xfId="609"/>
    <cellStyle name="20% - Accent2 3 5 3" xfId="1419"/>
    <cellStyle name="20% - Accent2 3 5 4" xfId="767"/>
    <cellStyle name="20% - Accent2 3 6" xfId="360"/>
    <cellStyle name="20% - Accent2 3 7" xfId="568"/>
    <cellStyle name="20% - Accent2 3 8" xfId="1322"/>
    <cellStyle name="20% - Accent2 3 9" xfId="763"/>
    <cellStyle name="20% - Accent2 4" xfId="199"/>
    <cellStyle name="20% - Accent2 4 2" xfId="415"/>
    <cellStyle name="20% - Accent2 4 3" xfId="622"/>
    <cellStyle name="20% - Accent2 4 4" xfId="1334"/>
    <cellStyle name="20% - Accent2 4 5" xfId="768"/>
    <cellStyle name="20% - Accent2 5" xfId="240"/>
    <cellStyle name="20% - Accent2 5 2" xfId="456"/>
    <cellStyle name="20% - Accent2 5 3" xfId="663"/>
    <cellStyle name="20% - Accent2 6" xfId="281"/>
    <cellStyle name="20% - Accent2 6 2" xfId="497"/>
    <cellStyle name="20% - Accent2 6 3" xfId="704"/>
    <cellStyle name="20% - Accent2 7" xfId="374"/>
    <cellStyle name="20% - Accent2 7 2" xfId="581"/>
    <cellStyle name="20% - Accent2 8" xfId="332"/>
    <cellStyle name="20% - Accent2 9" xfId="540"/>
    <cellStyle name="20% - Accent3" xfId="28" builtinId="38" customBuiltin="1"/>
    <cellStyle name="20% - Accent3 2" xfId="174"/>
    <cellStyle name="20% - Accent3 2 2" xfId="216"/>
    <cellStyle name="20% - Accent3 2 2 2" xfId="432"/>
    <cellStyle name="20% - Accent3 2 2 3" xfId="639"/>
    <cellStyle name="20% - Accent3 2 3" xfId="257"/>
    <cellStyle name="20% - Accent3 2 3 2" xfId="473"/>
    <cellStyle name="20% - Accent3 2 3 3" xfId="680"/>
    <cellStyle name="20% - Accent3 2 4" xfId="298"/>
    <cellStyle name="20% - Accent3 2 4 2" xfId="514"/>
    <cellStyle name="20% - Accent3 2 4 3" xfId="721"/>
    <cellStyle name="20% - Accent3 2 5" xfId="391"/>
    <cellStyle name="20% - Accent3 2 5 2" xfId="598"/>
    <cellStyle name="20% - Accent3 2 6" xfId="349"/>
    <cellStyle name="20% - Accent3 2 7" xfId="557"/>
    <cellStyle name="20% - Accent3 2 8" xfId="1310"/>
    <cellStyle name="20% - Accent3 2 9" xfId="769"/>
    <cellStyle name="20% - Accent3 3" xfId="188"/>
    <cellStyle name="20% - Accent3 3 2" xfId="229"/>
    <cellStyle name="20% - Accent3 3 2 2" xfId="445"/>
    <cellStyle name="20% - Accent3 3 2 3" xfId="652"/>
    <cellStyle name="20% - Accent3 3 2 4" xfId="1351"/>
    <cellStyle name="20% - Accent3 3 2 5" xfId="771"/>
    <cellStyle name="20% - Accent3 3 3" xfId="270"/>
    <cellStyle name="20% - Accent3 3 3 2" xfId="486"/>
    <cellStyle name="20% - Accent3 3 3 3" xfId="693"/>
    <cellStyle name="20% - Accent3 3 3 4" xfId="1369"/>
    <cellStyle name="20% - Accent3 3 3 5" xfId="772"/>
    <cellStyle name="20% - Accent3 3 4" xfId="311"/>
    <cellStyle name="20% - Accent3 3 4 2" xfId="527"/>
    <cellStyle name="20% - Accent3 3 4 3" xfId="734"/>
    <cellStyle name="20% - Accent3 3 4 4" xfId="1386"/>
    <cellStyle name="20% - Accent3 3 4 5" xfId="773"/>
    <cellStyle name="20% - Accent3 3 5" xfId="404"/>
    <cellStyle name="20% - Accent3 3 5 2" xfId="611"/>
    <cellStyle name="20% - Accent3 3 5 3" xfId="1421"/>
    <cellStyle name="20% - Accent3 3 5 4" xfId="774"/>
    <cellStyle name="20% - Accent3 3 6" xfId="362"/>
    <cellStyle name="20% - Accent3 3 7" xfId="570"/>
    <cellStyle name="20% - Accent3 3 8" xfId="1324"/>
    <cellStyle name="20% - Accent3 3 9" xfId="770"/>
    <cellStyle name="20% - Accent3 4" xfId="201"/>
    <cellStyle name="20% - Accent3 4 2" xfId="417"/>
    <cellStyle name="20% - Accent3 4 3" xfId="624"/>
    <cellStyle name="20% - Accent3 4 4" xfId="1335"/>
    <cellStyle name="20% - Accent3 4 5" xfId="775"/>
    <cellStyle name="20% - Accent3 5" xfId="242"/>
    <cellStyle name="20% - Accent3 5 2" xfId="458"/>
    <cellStyle name="20% - Accent3 5 3" xfId="665"/>
    <cellStyle name="20% - Accent3 6" xfId="283"/>
    <cellStyle name="20% - Accent3 6 2" xfId="499"/>
    <cellStyle name="20% - Accent3 6 3" xfId="706"/>
    <cellStyle name="20% - Accent3 7" xfId="376"/>
    <cellStyle name="20% - Accent3 7 2" xfId="583"/>
    <cellStyle name="20% - Accent3 8" xfId="334"/>
    <cellStyle name="20% - Accent3 9" xfId="542"/>
    <cellStyle name="20% - Accent4" xfId="32" builtinId="42" customBuiltin="1"/>
    <cellStyle name="20% - Accent4 2" xfId="176"/>
    <cellStyle name="20% - Accent4 2 2" xfId="218"/>
    <cellStyle name="20% - Accent4 2 2 2" xfId="434"/>
    <cellStyle name="20% - Accent4 2 2 3" xfId="641"/>
    <cellStyle name="20% - Accent4 2 3" xfId="259"/>
    <cellStyle name="20% - Accent4 2 3 2" xfId="475"/>
    <cellStyle name="20% - Accent4 2 3 3" xfId="682"/>
    <cellStyle name="20% - Accent4 2 4" xfId="300"/>
    <cellStyle name="20% - Accent4 2 4 2" xfId="516"/>
    <cellStyle name="20% - Accent4 2 4 3" xfId="723"/>
    <cellStyle name="20% - Accent4 2 5" xfId="393"/>
    <cellStyle name="20% - Accent4 2 5 2" xfId="600"/>
    <cellStyle name="20% - Accent4 2 6" xfId="351"/>
    <cellStyle name="20% - Accent4 2 7" xfId="559"/>
    <cellStyle name="20% - Accent4 2 8" xfId="1312"/>
    <cellStyle name="20% - Accent4 2 9" xfId="776"/>
    <cellStyle name="20% - Accent4 3" xfId="190"/>
    <cellStyle name="20% - Accent4 3 2" xfId="231"/>
    <cellStyle name="20% - Accent4 3 2 2" xfId="447"/>
    <cellStyle name="20% - Accent4 3 2 3" xfId="654"/>
    <cellStyle name="20% - Accent4 3 2 4" xfId="1353"/>
    <cellStyle name="20% - Accent4 3 2 5" xfId="778"/>
    <cellStyle name="20% - Accent4 3 3" xfId="272"/>
    <cellStyle name="20% - Accent4 3 3 2" xfId="488"/>
    <cellStyle name="20% - Accent4 3 3 3" xfId="695"/>
    <cellStyle name="20% - Accent4 3 3 4" xfId="1371"/>
    <cellStyle name="20% - Accent4 3 3 5" xfId="779"/>
    <cellStyle name="20% - Accent4 3 4" xfId="313"/>
    <cellStyle name="20% - Accent4 3 4 2" xfId="529"/>
    <cellStyle name="20% - Accent4 3 4 3" xfId="736"/>
    <cellStyle name="20% - Accent4 3 4 4" xfId="1388"/>
    <cellStyle name="20% - Accent4 3 4 5" xfId="780"/>
    <cellStyle name="20% - Accent4 3 5" xfId="406"/>
    <cellStyle name="20% - Accent4 3 5 2" xfId="613"/>
    <cellStyle name="20% - Accent4 3 5 3" xfId="1423"/>
    <cellStyle name="20% - Accent4 3 5 4" xfId="781"/>
    <cellStyle name="20% - Accent4 3 6" xfId="364"/>
    <cellStyle name="20% - Accent4 3 7" xfId="572"/>
    <cellStyle name="20% - Accent4 3 8" xfId="1326"/>
    <cellStyle name="20% - Accent4 3 9" xfId="777"/>
    <cellStyle name="20% - Accent4 4" xfId="203"/>
    <cellStyle name="20% - Accent4 4 2" xfId="419"/>
    <cellStyle name="20% - Accent4 4 3" xfId="626"/>
    <cellStyle name="20% - Accent4 4 4" xfId="1337"/>
    <cellStyle name="20% - Accent4 4 5" xfId="782"/>
    <cellStyle name="20% - Accent4 5" xfId="244"/>
    <cellStyle name="20% - Accent4 5 2" xfId="460"/>
    <cellStyle name="20% - Accent4 5 3" xfId="667"/>
    <cellStyle name="20% - Accent4 6" xfId="285"/>
    <cellStyle name="20% - Accent4 6 2" xfId="501"/>
    <cellStyle name="20% - Accent4 6 3" xfId="708"/>
    <cellStyle name="20% - Accent4 7" xfId="378"/>
    <cellStyle name="20% - Accent4 7 2" xfId="585"/>
    <cellStyle name="20% - Accent4 8" xfId="336"/>
    <cellStyle name="20% - Accent4 9" xfId="544"/>
    <cellStyle name="20% - Accent5" xfId="36" builtinId="46" customBuiltin="1"/>
    <cellStyle name="20% - Accent5 2" xfId="178"/>
    <cellStyle name="20% - Accent5 2 2" xfId="220"/>
    <cellStyle name="20% - Accent5 2 2 2" xfId="436"/>
    <cellStyle name="20% - Accent5 2 2 3" xfId="643"/>
    <cellStyle name="20% - Accent5 2 3" xfId="261"/>
    <cellStyle name="20% - Accent5 2 3 2" xfId="477"/>
    <cellStyle name="20% - Accent5 2 3 3" xfId="684"/>
    <cellStyle name="20% - Accent5 2 4" xfId="302"/>
    <cellStyle name="20% - Accent5 2 4 2" xfId="518"/>
    <cellStyle name="20% - Accent5 2 4 3" xfId="725"/>
    <cellStyle name="20% - Accent5 2 5" xfId="395"/>
    <cellStyle name="20% - Accent5 2 5 2" xfId="602"/>
    <cellStyle name="20% - Accent5 2 6" xfId="353"/>
    <cellStyle name="20% - Accent5 2 7" xfId="561"/>
    <cellStyle name="20% - Accent5 2 8" xfId="1314"/>
    <cellStyle name="20% - Accent5 2 9" xfId="783"/>
    <cellStyle name="20% - Accent5 3" xfId="192"/>
    <cellStyle name="20% - Accent5 3 2" xfId="233"/>
    <cellStyle name="20% - Accent5 3 2 2" xfId="449"/>
    <cellStyle name="20% - Accent5 3 2 3" xfId="656"/>
    <cellStyle name="20% - Accent5 3 2 4" xfId="1355"/>
    <cellStyle name="20% - Accent5 3 2 5" xfId="785"/>
    <cellStyle name="20% - Accent5 3 3" xfId="274"/>
    <cellStyle name="20% - Accent5 3 3 2" xfId="490"/>
    <cellStyle name="20% - Accent5 3 3 3" xfId="697"/>
    <cellStyle name="20% - Accent5 3 3 4" xfId="1373"/>
    <cellStyle name="20% - Accent5 3 3 5" xfId="786"/>
    <cellStyle name="20% - Accent5 3 4" xfId="315"/>
    <cellStyle name="20% - Accent5 3 4 2" xfId="531"/>
    <cellStyle name="20% - Accent5 3 4 3" xfId="738"/>
    <cellStyle name="20% - Accent5 3 4 4" xfId="1390"/>
    <cellStyle name="20% - Accent5 3 4 5" xfId="787"/>
    <cellStyle name="20% - Accent5 3 5" xfId="408"/>
    <cellStyle name="20% - Accent5 3 5 2" xfId="615"/>
    <cellStyle name="20% - Accent5 3 5 3" xfId="1425"/>
    <cellStyle name="20% - Accent5 3 5 4" xfId="788"/>
    <cellStyle name="20% - Accent5 3 6" xfId="366"/>
    <cellStyle name="20% - Accent5 3 7" xfId="574"/>
    <cellStyle name="20% - Accent5 3 8" xfId="1328"/>
    <cellStyle name="20% - Accent5 3 9" xfId="784"/>
    <cellStyle name="20% - Accent5 4" xfId="205"/>
    <cellStyle name="20% - Accent5 4 2" xfId="421"/>
    <cellStyle name="20% - Accent5 4 3" xfId="628"/>
    <cellStyle name="20% - Accent5 5" xfId="246"/>
    <cellStyle name="20% - Accent5 5 2" xfId="462"/>
    <cellStyle name="20% - Accent5 5 3" xfId="669"/>
    <cellStyle name="20% - Accent5 6" xfId="287"/>
    <cellStyle name="20% - Accent5 6 2" xfId="503"/>
    <cellStyle name="20% - Accent5 6 3" xfId="710"/>
    <cellStyle name="20% - Accent5 7" xfId="380"/>
    <cellStyle name="20% - Accent5 7 2" xfId="587"/>
    <cellStyle name="20% - Accent5 8" xfId="338"/>
    <cellStyle name="20% - Accent5 9" xfId="546"/>
    <cellStyle name="20% - Accent6" xfId="40" builtinId="50" customBuiltin="1"/>
    <cellStyle name="20% - Accent6 2" xfId="180"/>
    <cellStyle name="20% - Accent6 2 2" xfId="222"/>
    <cellStyle name="20% - Accent6 2 2 2" xfId="438"/>
    <cellStyle name="20% - Accent6 2 2 3" xfId="645"/>
    <cellStyle name="20% - Accent6 2 3" xfId="263"/>
    <cellStyle name="20% - Accent6 2 3 2" xfId="479"/>
    <cellStyle name="20% - Accent6 2 3 3" xfId="686"/>
    <cellStyle name="20% - Accent6 2 4" xfId="304"/>
    <cellStyle name="20% - Accent6 2 4 2" xfId="520"/>
    <cellStyle name="20% - Accent6 2 4 3" xfId="727"/>
    <cellStyle name="20% - Accent6 2 5" xfId="397"/>
    <cellStyle name="20% - Accent6 2 5 2" xfId="604"/>
    <cellStyle name="20% - Accent6 2 6" xfId="355"/>
    <cellStyle name="20% - Accent6 2 7" xfId="563"/>
    <cellStyle name="20% - Accent6 2 8" xfId="1316"/>
    <cellStyle name="20% - Accent6 2 9" xfId="789"/>
    <cellStyle name="20% - Accent6 3" xfId="194"/>
    <cellStyle name="20% - Accent6 3 2" xfId="235"/>
    <cellStyle name="20% - Accent6 3 2 2" xfId="451"/>
    <cellStyle name="20% - Accent6 3 2 3" xfId="658"/>
    <cellStyle name="20% - Accent6 3 2 4" xfId="1357"/>
    <cellStyle name="20% - Accent6 3 2 5" xfId="791"/>
    <cellStyle name="20% - Accent6 3 3" xfId="276"/>
    <cellStyle name="20% - Accent6 3 3 2" xfId="492"/>
    <cellStyle name="20% - Accent6 3 3 3" xfId="699"/>
    <cellStyle name="20% - Accent6 3 3 4" xfId="1375"/>
    <cellStyle name="20% - Accent6 3 3 5" xfId="792"/>
    <cellStyle name="20% - Accent6 3 4" xfId="317"/>
    <cellStyle name="20% - Accent6 3 4 2" xfId="533"/>
    <cellStyle name="20% - Accent6 3 4 3" xfId="740"/>
    <cellStyle name="20% - Accent6 3 4 4" xfId="1392"/>
    <cellStyle name="20% - Accent6 3 4 5" xfId="793"/>
    <cellStyle name="20% - Accent6 3 5" xfId="410"/>
    <cellStyle name="20% - Accent6 3 5 2" xfId="617"/>
    <cellStyle name="20% - Accent6 3 5 3" xfId="1427"/>
    <cellStyle name="20% - Accent6 3 5 4" xfId="794"/>
    <cellStyle name="20% - Accent6 3 6" xfId="368"/>
    <cellStyle name="20% - Accent6 3 7" xfId="576"/>
    <cellStyle name="20% - Accent6 3 8" xfId="1330"/>
    <cellStyle name="20% - Accent6 3 9" xfId="790"/>
    <cellStyle name="20% - Accent6 4" xfId="207"/>
    <cellStyle name="20% - Accent6 4 2" xfId="423"/>
    <cellStyle name="20% - Accent6 4 3" xfId="630"/>
    <cellStyle name="20% - Accent6 4 4" xfId="1340"/>
    <cellStyle name="20% - Accent6 4 5" xfId="795"/>
    <cellStyle name="20% - Accent6 5" xfId="248"/>
    <cellStyle name="20% - Accent6 5 2" xfId="464"/>
    <cellStyle name="20% - Accent6 5 3" xfId="671"/>
    <cellStyle name="20% - Accent6 6" xfId="289"/>
    <cellStyle name="20% - Accent6 6 2" xfId="505"/>
    <cellStyle name="20% - Accent6 6 3" xfId="712"/>
    <cellStyle name="20% - Accent6 7" xfId="382"/>
    <cellStyle name="20% - Accent6 7 2" xfId="589"/>
    <cellStyle name="20% - Accent6 8" xfId="340"/>
    <cellStyle name="20% - Accent6 9" xfId="548"/>
    <cellStyle name="40% - Accent1" xfId="21" builtinId="31" customBuiltin="1"/>
    <cellStyle name="40% - Accent1 2" xfId="171"/>
    <cellStyle name="40% - Accent1 2 2" xfId="213"/>
    <cellStyle name="40% - Accent1 2 2 2" xfId="429"/>
    <cellStyle name="40% - Accent1 2 2 3" xfId="636"/>
    <cellStyle name="40% - Accent1 2 3" xfId="254"/>
    <cellStyle name="40% - Accent1 2 3 2" xfId="470"/>
    <cellStyle name="40% - Accent1 2 3 3" xfId="677"/>
    <cellStyle name="40% - Accent1 2 4" xfId="295"/>
    <cellStyle name="40% - Accent1 2 4 2" xfId="511"/>
    <cellStyle name="40% - Accent1 2 4 3" xfId="718"/>
    <cellStyle name="40% - Accent1 2 5" xfId="388"/>
    <cellStyle name="40% - Accent1 2 5 2" xfId="595"/>
    <cellStyle name="40% - Accent1 2 6" xfId="346"/>
    <cellStyle name="40% - Accent1 2 7" xfId="554"/>
    <cellStyle name="40% - Accent1 2 8" xfId="1307"/>
    <cellStyle name="40% - Accent1 2 9" xfId="796"/>
    <cellStyle name="40% - Accent1 3" xfId="185"/>
    <cellStyle name="40% - Accent1 3 2" xfId="226"/>
    <cellStyle name="40% - Accent1 3 2 2" xfId="442"/>
    <cellStyle name="40% - Accent1 3 2 3" xfId="649"/>
    <cellStyle name="40% - Accent1 3 2 4" xfId="1348"/>
    <cellStyle name="40% - Accent1 3 2 5" xfId="798"/>
    <cellStyle name="40% - Accent1 3 3" xfId="267"/>
    <cellStyle name="40% - Accent1 3 3 2" xfId="483"/>
    <cellStyle name="40% - Accent1 3 3 3" xfId="690"/>
    <cellStyle name="40% - Accent1 3 3 4" xfId="1366"/>
    <cellStyle name="40% - Accent1 3 3 5" xfId="799"/>
    <cellStyle name="40% - Accent1 3 4" xfId="308"/>
    <cellStyle name="40% - Accent1 3 4 2" xfId="524"/>
    <cellStyle name="40% - Accent1 3 4 3" xfId="731"/>
    <cellStyle name="40% - Accent1 3 4 4" xfId="1383"/>
    <cellStyle name="40% - Accent1 3 4 5" xfId="800"/>
    <cellStyle name="40% - Accent1 3 5" xfId="401"/>
    <cellStyle name="40% - Accent1 3 5 2" xfId="608"/>
    <cellStyle name="40% - Accent1 3 5 3" xfId="1418"/>
    <cellStyle name="40% - Accent1 3 5 4" xfId="801"/>
    <cellStyle name="40% - Accent1 3 6" xfId="359"/>
    <cellStyle name="40% - Accent1 3 7" xfId="567"/>
    <cellStyle name="40% - Accent1 3 8" xfId="1321"/>
    <cellStyle name="40% - Accent1 3 9" xfId="797"/>
    <cellStyle name="40% - Accent1 4" xfId="198"/>
    <cellStyle name="40% - Accent1 4 2" xfId="414"/>
    <cellStyle name="40% - Accent1 4 3" xfId="621"/>
    <cellStyle name="40% - Accent1 4 4" xfId="1333"/>
    <cellStyle name="40% - Accent1 4 5" xfId="802"/>
    <cellStyle name="40% - Accent1 5" xfId="239"/>
    <cellStyle name="40% - Accent1 5 2" xfId="455"/>
    <cellStyle name="40% - Accent1 5 3" xfId="662"/>
    <cellStyle name="40% - Accent1 6" xfId="280"/>
    <cellStyle name="40% - Accent1 6 2" xfId="496"/>
    <cellStyle name="40% - Accent1 6 3" xfId="703"/>
    <cellStyle name="40% - Accent1 7" xfId="373"/>
    <cellStyle name="40% - Accent1 7 2" xfId="580"/>
    <cellStyle name="40% - Accent1 8" xfId="331"/>
    <cellStyle name="40% - Accent1 9" xfId="539"/>
    <cellStyle name="40% - Accent2" xfId="25" builtinId="35" customBuiltin="1"/>
    <cellStyle name="40% - Accent2 2" xfId="173"/>
    <cellStyle name="40% - Accent2 2 2" xfId="215"/>
    <cellStyle name="40% - Accent2 2 2 2" xfId="431"/>
    <cellStyle name="40% - Accent2 2 2 3" xfId="638"/>
    <cellStyle name="40% - Accent2 2 3" xfId="256"/>
    <cellStyle name="40% - Accent2 2 3 2" xfId="472"/>
    <cellStyle name="40% - Accent2 2 3 3" xfId="679"/>
    <cellStyle name="40% - Accent2 2 4" xfId="297"/>
    <cellStyle name="40% - Accent2 2 4 2" xfId="513"/>
    <cellStyle name="40% - Accent2 2 4 3" xfId="720"/>
    <cellStyle name="40% - Accent2 2 5" xfId="390"/>
    <cellStyle name="40% - Accent2 2 5 2" xfId="597"/>
    <cellStyle name="40% - Accent2 2 6" xfId="348"/>
    <cellStyle name="40% - Accent2 2 7" xfId="556"/>
    <cellStyle name="40% - Accent2 2 8" xfId="1309"/>
    <cellStyle name="40% - Accent2 2 9" xfId="803"/>
    <cellStyle name="40% - Accent2 3" xfId="187"/>
    <cellStyle name="40% - Accent2 3 2" xfId="228"/>
    <cellStyle name="40% - Accent2 3 2 2" xfId="444"/>
    <cellStyle name="40% - Accent2 3 2 3" xfId="651"/>
    <cellStyle name="40% - Accent2 3 2 4" xfId="1350"/>
    <cellStyle name="40% - Accent2 3 2 5" xfId="805"/>
    <cellStyle name="40% - Accent2 3 3" xfId="269"/>
    <cellStyle name="40% - Accent2 3 3 2" xfId="485"/>
    <cellStyle name="40% - Accent2 3 3 3" xfId="692"/>
    <cellStyle name="40% - Accent2 3 3 4" xfId="1368"/>
    <cellStyle name="40% - Accent2 3 3 5" xfId="806"/>
    <cellStyle name="40% - Accent2 3 4" xfId="310"/>
    <cellStyle name="40% - Accent2 3 4 2" xfId="526"/>
    <cellStyle name="40% - Accent2 3 4 3" xfId="733"/>
    <cellStyle name="40% - Accent2 3 4 4" xfId="1385"/>
    <cellStyle name="40% - Accent2 3 4 5" xfId="807"/>
    <cellStyle name="40% - Accent2 3 5" xfId="403"/>
    <cellStyle name="40% - Accent2 3 5 2" xfId="610"/>
    <cellStyle name="40% - Accent2 3 5 3" xfId="1420"/>
    <cellStyle name="40% - Accent2 3 5 4" xfId="808"/>
    <cellStyle name="40% - Accent2 3 6" xfId="361"/>
    <cellStyle name="40% - Accent2 3 7" xfId="569"/>
    <cellStyle name="40% - Accent2 3 8" xfId="1323"/>
    <cellStyle name="40% - Accent2 3 9" xfId="804"/>
    <cellStyle name="40% - Accent2 4" xfId="200"/>
    <cellStyle name="40% - Accent2 4 2" xfId="416"/>
    <cellStyle name="40% - Accent2 4 3" xfId="623"/>
    <cellStyle name="40% - Accent2 5" xfId="241"/>
    <cellStyle name="40% - Accent2 5 2" xfId="457"/>
    <cellStyle name="40% - Accent2 5 3" xfId="664"/>
    <cellStyle name="40% - Accent2 6" xfId="282"/>
    <cellStyle name="40% - Accent2 6 2" xfId="498"/>
    <cellStyle name="40% - Accent2 6 3" xfId="705"/>
    <cellStyle name="40% - Accent2 7" xfId="375"/>
    <cellStyle name="40% - Accent2 7 2" xfId="582"/>
    <cellStyle name="40% - Accent2 8" xfId="333"/>
    <cellStyle name="40% - Accent2 9" xfId="541"/>
    <cellStyle name="40% - Accent3" xfId="29" builtinId="39" customBuiltin="1"/>
    <cellStyle name="40% - Accent3 2" xfId="175"/>
    <cellStyle name="40% - Accent3 2 2" xfId="217"/>
    <cellStyle name="40% - Accent3 2 2 2" xfId="433"/>
    <cellStyle name="40% - Accent3 2 2 3" xfId="640"/>
    <cellStyle name="40% - Accent3 2 3" xfId="258"/>
    <cellStyle name="40% - Accent3 2 3 2" xfId="474"/>
    <cellStyle name="40% - Accent3 2 3 3" xfId="681"/>
    <cellStyle name="40% - Accent3 2 4" xfId="299"/>
    <cellStyle name="40% - Accent3 2 4 2" xfId="515"/>
    <cellStyle name="40% - Accent3 2 4 3" xfId="722"/>
    <cellStyle name="40% - Accent3 2 5" xfId="392"/>
    <cellStyle name="40% - Accent3 2 5 2" xfId="599"/>
    <cellStyle name="40% - Accent3 2 6" xfId="350"/>
    <cellStyle name="40% - Accent3 2 7" xfId="558"/>
    <cellStyle name="40% - Accent3 2 8" xfId="1311"/>
    <cellStyle name="40% - Accent3 2 9" xfId="809"/>
    <cellStyle name="40% - Accent3 3" xfId="189"/>
    <cellStyle name="40% - Accent3 3 2" xfId="230"/>
    <cellStyle name="40% - Accent3 3 2 2" xfId="446"/>
    <cellStyle name="40% - Accent3 3 2 3" xfId="653"/>
    <cellStyle name="40% - Accent3 3 2 4" xfId="1352"/>
    <cellStyle name="40% - Accent3 3 2 5" xfId="811"/>
    <cellStyle name="40% - Accent3 3 3" xfId="271"/>
    <cellStyle name="40% - Accent3 3 3 2" xfId="487"/>
    <cellStyle name="40% - Accent3 3 3 3" xfId="694"/>
    <cellStyle name="40% - Accent3 3 3 4" xfId="1370"/>
    <cellStyle name="40% - Accent3 3 3 5" xfId="812"/>
    <cellStyle name="40% - Accent3 3 4" xfId="312"/>
    <cellStyle name="40% - Accent3 3 4 2" xfId="528"/>
    <cellStyle name="40% - Accent3 3 4 3" xfId="735"/>
    <cellStyle name="40% - Accent3 3 4 4" xfId="1387"/>
    <cellStyle name="40% - Accent3 3 4 5" xfId="813"/>
    <cellStyle name="40% - Accent3 3 5" xfId="405"/>
    <cellStyle name="40% - Accent3 3 5 2" xfId="612"/>
    <cellStyle name="40% - Accent3 3 5 3" xfId="1422"/>
    <cellStyle name="40% - Accent3 3 5 4" xfId="814"/>
    <cellStyle name="40% - Accent3 3 6" xfId="363"/>
    <cellStyle name="40% - Accent3 3 7" xfId="571"/>
    <cellStyle name="40% - Accent3 3 8" xfId="1325"/>
    <cellStyle name="40% - Accent3 3 9" xfId="810"/>
    <cellStyle name="40% - Accent3 4" xfId="202"/>
    <cellStyle name="40% - Accent3 4 2" xfId="418"/>
    <cellStyle name="40% - Accent3 4 3" xfId="625"/>
    <cellStyle name="40% - Accent3 4 4" xfId="1336"/>
    <cellStyle name="40% - Accent3 4 5" xfId="815"/>
    <cellStyle name="40% - Accent3 5" xfId="243"/>
    <cellStyle name="40% - Accent3 5 2" xfId="459"/>
    <cellStyle name="40% - Accent3 5 3" xfId="666"/>
    <cellStyle name="40% - Accent3 6" xfId="284"/>
    <cellStyle name="40% - Accent3 6 2" xfId="500"/>
    <cellStyle name="40% - Accent3 6 3" xfId="707"/>
    <cellStyle name="40% - Accent3 7" xfId="377"/>
    <cellStyle name="40% - Accent3 7 2" xfId="584"/>
    <cellStyle name="40% - Accent3 8" xfId="335"/>
    <cellStyle name="40% - Accent3 9" xfId="543"/>
    <cellStyle name="40% - Accent4" xfId="33" builtinId="43" customBuiltin="1"/>
    <cellStyle name="40% - Accent4 2" xfId="177"/>
    <cellStyle name="40% - Accent4 2 2" xfId="219"/>
    <cellStyle name="40% - Accent4 2 2 2" xfId="435"/>
    <cellStyle name="40% - Accent4 2 2 3" xfId="642"/>
    <cellStyle name="40% - Accent4 2 3" xfId="260"/>
    <cellStyle name="40% - Accent4 2 3 2" xfId="476"/>
    <cellStyle name="40% - Accent4 2 3 3" xfId="683"/>
    <cellStyle name="40% - Accent4 2 4" xfId="301"/>
    <cellStyle name="40% - Accent4 2 4 2" xfId="517"/>
    <cellStyle name="40% - Accent4 2 4 3" xfId="724"/>
    <cellStyle name="40% - Accent4 2 5" xfId="394"/>
    <cellStyle name="40% - Accent4 2 5 2" xfId="601"/>
    <cellStyle name="40% - Accent4 2 6" xfId="352"/>
    <cellStyle name="40% - Accent4 2 7" xfId="560"/>
    <cellStyle name="40% - Accent4 2 8" xfId="1313"/>
    <cellStyle name="40% - Accent4 2 9" xfId="816"/>
    <cellStyle name="40% - Accent4 3" xfId="191"/>
    <cellStyle name="40% - Accent4 3 2" xfId="232"/>
    <cellStyle name="40% - Accent4 3 2 2" xfId="448"/>
    <cellStyle name="40% - Accent4 3 2 3" xfId="655"/>
    <cellStyle name="40% - Accent4 3 2 4" xfId="1354"/>
    <cellStyle name="40% - Accent4 3 2 5" xfId="818"/>
    <cellStyle name="40% - Accent4 3 3" xfId="273"/>
    <cellStyle name="40% - Accent4 3 3 2" xfId="489"/>
    <cellStyle name="40% - Accent4 3 3 3" xfId="696"/>
    <cellStyle name="40% - Accent4 3 3 4" xfId="1372"/>
    <cellStyle name="40% - Accent4 3 3 5" xfId="819"/>
    <cellStyle name="40% - Accent4 3 4" xfId="314"/>
    <cellStyle name="40% - Accent4 3 4 2" xfId="530"/>
    <cellStyle name="40% - Accent4 3 4 3" xfId="737"/>
    <cellStyle name="40% - Accent4 3 4 4" xfId="1389"/>
    <cellStyle name="40% - Accent4 3 4 5" xfId="820"/>
    <cellStyle name="40% - Accent4 3 5" xfId="407"/>
    <cellStyle name="40% - Accent4 3 5 2" xfId="614"/>
    <cellStyle name="40% - Accent4 3 5 3" xfId="1424"/>
    <cellStyle name="40% - Accent4 3 5 4" xfId="821"/>
    <cellStyle name="40% - Accent4 3 6" xfId="365"/>
    <cellStyle name="40% - Accent4 3 7" xfId="573"/>
    <cellStyle name="40% - Accent4 3 8" xfId="1327"/>
    <cellStyle name="40% - Accent4 3 9" xfId="817"/>
    <cellStyle name="40% - Accent4 4" xfId="204"/>
    <cellStyle name="40% - Accent4 4 2" xfId="420"/>
    <cellStyle name="40% - Accent4 4 3" xfId="627"/>
    <cellStyle name="40% - Accent4 4 4" xfId="1338"/>
    <cellStyle name="40% - Accent4 4 5" xfId="822"/>
    <cellStyle name="40% - Accent4 5" xfId="245"/>
    <cellStyle name="40% - Accent4 5 2" xfId="461"/>
    <cellStyle name="40% - Accent4 5 3" xfId="668"/>
    <cellStyle name="40% - Accent4 6" xfId="286"/>
    <cellStyle name="40% - Accent4 6 2" xfId="502"/>
    <cellStyle name="40% - Accent4 6 3" xfId="709"/>
    <cellStyle name="40% - Accent4 7" xfId="379"/>
    <cellStyle name="40% - Accent4 7 2" xfId="586"/>
    <cellStyle name="40% - Accent4 8" xfId="337"/>
    <cellStyle name="40% - Accent4 9" xfId="545"/>
    <cellStyle name="40% - Accent5" xfId="37" builtinId="47" customBuiltin="1"/>
    <cellStyle name="40% - Accent5 2" xfId="179"/>
    <cellStyle name="40% - Accent5 2 2" xfId="221"/>
    <cellStyle name="40% - Accent5 2 2 2" xfId="437"/>
    <cellStyle name="40% - Accent5 2 2 3" xfId="644"/>
    <cellStyle name="40% - Accent5 2 3" xfId="262"/>
    <cellStyle name="40% - Accent5 2 3 2" xfId="478"/>
    <cellStyle name="40% - Accent5 2 3 3" xfId="685"/>
    <cellStyle name="40% - Accent5 2 4" xfId="303"/>
    <cellStyle name="40% - Accent5 2 4 2" xfId="519"/>
    <cellStyle name="40% - Accent5 2 4 3" xfId="726"/>
    <cellStyle name="40% - Accent5 2 5" xfId="396"/>
    <cellStyle name="40% - Accent5 2 5 2" xfId="603"/>
    <cellStyle name="40% - Accent5 2 6" xfId="354"/>
    <cellStyle name="40% - Accent5 2 7" xfId="562"/>
    <cellStyle name="40% - Accent5 2 8" xfId="1315"/>
    <cellStyle name="40% - Accent5 2 9" xfId="823"/>
    <cellStyle name="40% - Accent5 3" xfId="193"/>
    <cellStyle name="40% - Accent5 3 2" xfId="234"/>
    <cellStyle name="40% - Accent5 3 2 2" xfId="450"/>
    <cellStyle name="40% - Accent5 3 2 3" xfId="657"/>
    <cellStyle name="40% - Accent5 3 2 4" xfId="1356"/>
    <cellStyle name="40% - Accent5 3 2 5" xfId="825"/>
    <cellStyle name="40% - Accent5 3 3" xfId="275"/>
    <cellStyle name="40% - Accent5 3 3 2" xfId="491"/>
    <cellStyle name="40% - Accent5 3 3 3" xfId="698"/>
    <cellStyle name="40% - Accent5 3 3 4" xfId="1374"/>
    <cellStyle name="40% - Accent5 3 3 5" xfId="826"/>
    <cellStyle name="40% - Accent5 3 4" xfId="316"/>
    <cellStyle name="40% - Accent5 3 4 2" xfId="532"/>
    <cellStyle name="40% - Accent5 3 4 3" xfId="739"/>
    <cellStyle name="40% - Accent5 3 4 4" xfId="1391"/>
    <cellStyle name="40% - Accent5 3 4 5" xfId="827"/>
    <cellStyle name="40% - Accent5 3 5" xfId="409"/>
    <cellStyle name="40% - Accent5 3 5 2" xfId="616"/>
    <cellStyle name="40% - Accent5 3 5 3" xfId="1426"/>
    <cellStyle name="40% - Accent5 3 5 4" xfId="828"/>
    <cellStyle name="40% - Accent5 3 6" xfId="367"/>
    <cellStyle name="40% - Accent5 3 7" xfId="575"/>
    <cellStyle name="40% - Accent5 3 8" xfId="1329"/>
    <cellStyle name="40% - Accent5 3 9" xfId="824"/>
    <cellStyle name="40% - Accent5 4" xfId="206"/>
    <cellStyle name="40% - Accent5 4 2" xfId="422"/>
    <cellStyle name="40% - Accent5 4 3" xfId="629"/>
    <cellStyle name="40% - Accent5 4 4" xfId="1339"/>
    <cellStyle name="40% - Accent5 4 5" xfId="829"/>
    <cellStyle name="40% - Accent5 5" xfId="247"/>
    <cellStyle name="40% - Accent5 5 2" xfId="463"/>
    <cellStyle name="40% - Accent5 5 3" xfId="670"/>
    <cellStyle name="40% - Accent5 6" xfId="288"/>
    <cellStyle name="40% - Accent5 6 2" xfId="504"/>
    <cellStyle name="40% - Accent5 6 3" xfId="711"/>
    <cellStyle name="40% - Accent5 7" xfId="381"/>
    <cellStyle name="40% - Accent5 7 2" xfId="588"/>
    <cellStyle name="40% - Accent5 8" xfId="339"/>
    <cellStyle name="40% - Accent5 9" xfId="547"/>
    <cellStyle name="40% - Accent6" xfId="41" builtinId="51" customBuiltin="1"/>
    <cellStyle name="40% - Accent6 2" xfId="181"/>
    <cellStyle name="40% - Accent6 2 2" xfId="223"/>
    <cellStyle name="40% - Accent6 2 2 2" xfId="439"/>
    <cellStyle name="40% - Accent6 2 2 3" xfId="646"/>
    <cellStyle name="40% - Accent6 2 3" xfId="264"/>
    <cellStyle name="40% - Accent6 2 3 2" xfId="480"/>
    <cellStyle name="40% - Accent6 2 3 3" xfId="687"/>
    <cellStyle name="40% - Accent6 2 4" xfId="305"/>
    <cellStyle name="40% - Accent6 2 4 2" xfId="521"/>
    <cellStyle name="40% - Accent6 2 4 3" xfId="728"/>
    <cellStyle name="40% - Accent6 2 5" xfId="398"/>
    <cellStyle name="40% - Accent6 2 5 2" xfId="605"/>
    <cellStyle name="40% - Accent6 2 6" xfId="356"/>
    <cellStyle name="40% - Accent6 2 7" xfId="564"/>
    <cellStyle name="40% - Accent6 2 8" xfId="1317"/>
    <cellStyle name="40% - Accent6 2 9" xfId="830"/>
    <cellStyle name="40% - Accent6 3" xfId="195"/>
    <cellStyle name="40% - Accent6 3 2" xfId="236"/>
    <cellStyle name="40% - Accent6 3 2 2" xfId="452"/>
    <cellStyle name="40% - Accent6 3 2 3" xfId="659"/>
    <cellStyle name="40% - Accent6 3 2 4" xfId="1358"/>
    <cellStyle name="40% - Accent6 3 2 5" xfId="832"/>
    <cellStyle name="40% - Accent6 3 3" xfId="277"/>
    <cellStyle name="40% - Accent6 3 3 2" xfId="493"/>
    <cellStyle name="40% - Accent6 3 3 3" xfId="700"/>
    <cellStyle name="40% - Accent6 3 3 4" xfId="1376"/>
    <cellStyle name="40% - Accent6 3 3 5" xfId="833"/>
    <cellStyle name="40% - Accent6 3 4" xfId="318"/>
    <cellStyle name="40% - Accent6 3 4 2" xfId="534"/>
    <cellStyle name="40% - Accent6 3 4 3" xfId="741"/>
    <cellStyle name="40% - Accent6 3 4 4" xfId="1393"/>
    <cellStyle name="40% - Accent6 3 4 5" xfId="834"/>
    <cellStyle name="40% - Accent6 3 5" xfId="411"/>
    <cellStyle name="40% - Accent6 3 5 2" xfId="618"/>
    <cellStyle name="40% - Accent6 3 5 3" xfId="1428"/>
    <cellStyle name="40% - Accent6 3 5 4" xfId="835"/>
    <cellStyle name="40% - Accent6 3 6" xfId="369"/>
    <cellStyle name="40% - Accent6 3 7" xfId="577"/>
    <cellStyle name="40% - Accent6 3 8" xfId="1331"/>
    <cellStyle name="40% - Accent6 3 9" xfId="831"/>
    <cellStyle name="40% - Accent6 4" xfId="208"/>
    <cellStyle name="40% - Accent6 4 2" xfId="424"/>
    <cellStyle name="40% - Accent6 4 3" xfId="631"/>
    <cellStyle name="40% - Accent6 4 4" xfId="1341"/>
    <cellStyle name="40% - Accent6 4 5" xfId="836"/>
    <cellStyle name="40% - Accent6 5" xfId="249"/>
    <cellStyle name="40% - Accent6 5 2" xfId="465"/>
    <cellStyle name="40% - Accent6 5 3" xfId="672"/>
    <cellStyle name="40% - Accent6 6" xfId="290"/>
    <cellStyle name="40% - Accent6 6 2" xfId="506"/>
    <cellStyle name="40% - Accent6 6 3" xfId="713"/>
    <cellStyle name="40% - Accent6 7" xfId="383"/>
    <cellStyle name="40% - Accent6 7 2" xfId="590"/>
    <cellStyle name="40% - Accent6 8" xfId="341"/>
    <cellStyle name="40% - Accent6 9" xfId="549"/>
    <cellStyle name="60% - Accent1" xfId="22" builtinId="32" customBuiltin="1"/>
    <cellStyle name="60% - Accent1 2" xfId="837"/>
    <cellStyle name="60% - Accent1 3" xfId="838"/>
    <cellStyle name="60% - Accent1 3 2" xfId="839"/>
    <cellStyle name="60% - Accent1 3 3" xfId="840"/>
    <cellStyle name="60% - Accent1 3 4" xfId="841"/>
    <cellStyle name="60% - Accent1 3 5" xfId="842"/>
    <cellStyle name="60% - Accent1 4" xfId="843"/>
    <cellStyle name="60% - Accent2" xfId="26" builtinId="36" customBuiltin="1"/>
    <cellStyle name="60% - Accent2 2" xfId="844"/>
    <cellStyle name="60% - Accent2 3" xfId="845"/>
    <cellStyle name="60% - Accent2 3 2" xfId="846"/>
    <cellStyle name="60% - Accent2 3 3" xfId="847"/>
    <cellStyle name="60% - Accent2 3 4" xfId="848"/>
    <cellStyle name="60% - Accent2 3 5" xfId="849"/>
    <cellStyle name="60% - Accent2 4" xfId="850"/>
    <cellStyle name="60% - Accent3" xfId="30" builtinId="40" customBuiltin="1"/>
    <cellStyle name="60% - Accent3 2" xfId="851"/>
    <cellStyle name="60% - Accent3 3" xfId="852"/>
    <cellStyle name="60% - Accent3 3 2" xfId="853"/>
    <cellStyle name="60% - Accent3 3 3" xfId="854"/>
    <cellStyle name="60% - Accent3 3 4" xfId="855"/>
    <cellStyle name="60% - Accent3 3 5" xfId="856"/>
    <cellStyle name="60% - Accent3 4" xfId="857"/>
    <cellStyle name="60% - Accent4" xfId="34" builtinId="44" customBuiltin="1"/>
    <cellStyle name="60% - Accent4 2" xfId="858"/>
    <cellStyle name="60% - Accent4 3" xfId="859"/>
    <cellStyle name="60% - Accent4 3 2" xfId="860"/>
    <cellStyle name="60% - Accent4 3 3" xfId="861"/>
    <cellStyle name="60% - Accent4 3 4" xfId="862"/>
    <cellStyle name="60% - Accent4 3 5" xfId="863"/>
    <cellStyle name="60% - Accent4 4" xfId="864"/>
    <cellStyle name="60% - Accent5" xfId="38" builtinId="48" customBuiltin="1"/>
    <cellStyle name="60% - Accent5 2" xfId="865"/>
    <cellStyle name="60% - Accent5 3" xfId="866"/>
    <cellStyle name="60% - Accent5 3 2" xfId="867"/>
    <cellStyle name="60% - Accent5 3 3" xfId="868"/>
    <cellStyle name="60% - Accent5 3 4" xfId="869"/>
    <cellStyle name="60% - Accent5 3 5" xfId="870"/>
    <cellStyle name="60% - Accent5 4" xfId="871"/>
    <cellStyle name="60% - Accent6" xfId="42" builtinId="52" customBuiltin="1"/>
    <cellStyle name="60% - Accent6 2" xfId="872"/>
    <cellStyle name="60% - Accent6 3" xfId="873"/>
    <cellStyle name="60% - Accent6 3 2" xfId="874"/>
    <cellStyle name="60% - Accent6 3 3" xfId="875"/>
    <cellStyle name="60% - Accent6 3 4" xfId="876"/>
    <cellStyle name="60% - Accent6 3 5" xfId="877"/>
    <cellStyle name="60% - Accent6 4" xfId="878"/>
    <cellStyle name="6mal" xfId="1251"/>
    <cellStyle name="abc new" xfId="1252"/>
    <cellStyle name="Accent1" xfId="19" builtinId="29" customBuiltin="1"/>
    <cellStyle name="Accent1 2" xfId="879"/>
    <cellStyle name="Accent1 3" xfId="880"/>
    <cellStyle name="Accent1 3 2" xfId="881"/>
    <cellStyle name="Accent1 3 3" xfId="882"/>
    <cellStyle name="Accent1 3 4" xfId="883"/>
    <cellStyle name="Accent1 3 5" xfId="884"/>
    <cellStyle name="Accent1 4" xfId="885"/>
    <cellStyle name="Accent2" xfId="23" builtinId="33" customBuiltin="1"/>
    <cellStyle name="Accent2 2" xfId="886"/>
    <cellStyle name="Accent2 3" xfId="887"/>
    <cellStyle name="Accent2 3 2" xfId="888"/>
    <cellStyle name="Accent2 3 3" xfId="889"/>
    <cellStyle name="Accent2 3 4" xfId="890"/>
    <cellStyle name="Accent2 3 5" xfId="891"/>
    <cellStyle name="Accent2 4" xfId="892"/>
    <cellStyle name="Accent3" xfId="27" builtinId="37" customBuiltin="1"/>
    <cellStyle name="Accent3 2" xfId="893"/>
    <cellStyle name="Accent3 3" xfId="894"/>
    <cellStyle name="Accent3 3 2" xfId="895"/>
    <cellStyle name="Accent3 3 3" xfId="896"/>
    <cellStyle name="Accent3 3 4" xfId="897"/>
    <cellStyle name="Accent3 3 5" xfId="898"/>
    <cellStyle name="Accent3 4" xfId="899"/>
    <cellStyle name="Accent4" xfId="31" builtinId="41" customBuiltin="1"/>
    <cellStyle name="Accent4 2" xfId="900"/>
    <cellStyle name="Accent4 3" xfId="901"/>
    <cellStyle name="Accent4 3 2" xfId="902"/>
    <cellStyle name="Accent4 3 3" xfId="903"/>
    <cellStyle name="Accent4 3 4" xfId="904"/>
    <cellStyle name="Accent4 3 5" xfId="905"/>
    <cellStyle name="Accent4 4" xfId="906"/>
    <cellStyle name="Accent5" xfId="35" builtinId="45" customBuiltin="1"/>
    <cellStyle name="Accent5 2" xfId="907"/>
    <cellStyle name="Accent5 3" xfId="908"/>
    <cellStyle name="Accent5 3 2" xfId="909"/>
    <cellStyle name="Accent5 3 3" xfId="910"/>
    <cellStyle name="Accent5 3 4" xfId="911"/>
    <cellStyle name="Accent5 3 5" xfId="912"/>
    <cellStyle name="Accent6" xfId="39" builtinId="49" customBuiltin="1"/>
    <cellStyle name="Accent6 2" xfId="913"/>
    <cellStyle name="Accent6 3" xfId="914"/>
    <cellStyle name="Accent6 3 2" xfId="915"/>
    <cellStyle name="Accent6 3 3" xfId="916"/>
    <cellStyle name="Accent6 3 4" xfId="917"/>
    <cellStyle name="Accent6 3 5" xfId="918"/>
    <cellStyle name="Accent6 4" xfId="919"/>
    <cellStyle name="args.style" xfId="1253"/>
    <cellStyle name="Auto_OpenAuto_CloseExtractD_Sheet1" xfId="50"/>
    <cellStyle name="Bad" xfId="8" builtinId="27" customBuiltin="1"/>
    <cellStyle name="Bad 2" xfId="920"/>
    <cellStyle name="Bad 3" xfId="921"/>
    <cellStyle name="Bad 3 2" xfId="922"/>
    <cellStyle name="Bad 3 3" xfId="923"/>
    <cellStyle name="Bad 3 4" xfId="924"/>
    <cellStyle name="Bad 3 5" xfId="925"/>
    <cellStyle name="Bad 4" xfId="926"/>
    <cellStyle name="Body" xfId="1254"/>
    <cellStyle name="Calc Currency (0)" xfId="51"/>
    <cellStyle name="Calc Currency (0) 2" xfId="1288"/>
    <cellStyle name="Calc Currency (0) 3" xfId="1255"/>
    <cellStyle name="Calc Currency (2)" xfId="52"/>
    <cellStyle name="Calc Percent (0)" xfId="53"/>
    <cellStyle name="Calc Percent (1)" xfId="54"/>
    <cellStyle name="Calc Percent (2)" xfId="55"/>
    <cellStyle name="Calc Units (0)" xfId="56"/>
    <cellStyle name="Calc Units (1)" xfId="57"/>
    <cellStyle name="Calc Units (2)" xfId="58"/>
    <cellStyle name="Calculation" xfId="12" builtinId="22" customBuiltin="1"/>
    <cellStyle name="Calculation 2" xfId="927"/>
    <cellStyle name="Calculation 2 2" xfId="1470"/>
    <cellStyle name="Calculation 3" xfId="928"/>
    <cellStyle name="Calculation 3 2" xfId="929"/>
    <cellStyle name="Calculation 3 2 2" xfId="1454"/>
    <cellStyle name="Calculation 3 3" xfId="930"/>
    <cellStyle name="Calculation 3 3 2" xfId="1406"/>
    <cellStyle name="Calculation 3 4" xfId="931"/>
    <cellStyle name="Calculation 3 4 2" xfId="1461"/>
    <cellStyle name="Calculation 3 5" xfId="932"/>
    <cellStyle name="Calculation 3 5 2" xfId="1417"/>
    <cellStyle name="Calculation 3 6" xfId="1437"/>
    <cellStyle name="Calculation 4" xfId="933"/>
    <cellStyle name="Calculation 4 2" xfId="1478"/>
    <cellStyle name="Check Cell" xfId="14" builtinId="23" customBuiltin="1"/>
    <cellStyle name="Check Cell 2" xfId="934"/>
    <cellStyle name="Check Cell 3" xfId="935"/>
    <cellStyle name="Check Cell 3 2" xfId="936"/>
    <cellStyle name="Check Cell 3 3" xfId="937"/>
    <cellStyle name="Check Cell 3 4" xfId="938"/>
    <cellStyle name="Check Cell 3 5" xfId="939"/>
    <cellStyle name="Comma" xfId="1" builtinId="3"/>
    <cellStyle name="Comma  - Style1" xfId="59"/>
    <cellStyle name="Comma  - Style2" xfId="60"/>
    <cellStyle name="Comma  - Style3" xfId="61"/>
    <cellStyle name="Comma  - Style4" xfId="62"/>
    <cellStyle name="Comma  - Style5" xfId="63"/>
    <cellStyle name="Comma  - Style6" xfId="64"/>
    <cellStyle name="Comma  - Style7" xfId="65"/>
    <cellStyle name="Comma  - Style8" xfId="66"/>
    <cellStyle name="Comma [00]" xfId="67"/>
    <cellStyle name="Comma 10" xfId="320"/>
    <cellStyle name="Comma 10 2" xfId="941"/>
    <cellStyle name="Comma 10 3" xfId="1394"/>
    <cellStyle name="Comma 10 4" xfId="940"/>
    <cellStyle name="Comma 11" xfId="325"/>
    <cellStyle name="Comma 11 2" xfId="1398"/>
    <cellStyle name="Comma 11 3" xfId="942"/>
    <cellStyle name="Comma 12" xfId="327"/>
    <cellStyle name="Comma 13" xfId="746"/>
    <cellStyle name="Comma 14" xfId="745"/>
    <cellStyle name="Comma 15" xfId="748"/>
    <cellStyle name="Comma 2" xfId="44"/>
    <cellStyle name="Comma 2 10" xfId="943"/>
    <cellStyle name="Comma 2 11" xfId="944"/>
    <cellStyle name="Comma 2 12" xfId="945"/>
    <cellStyle name="Comma 2 13" xfId="946"/>
    <cellStyle name="Comma 2 14" xfId="947"/>
    <cellStyle name="Comma 2 15" xfId="948"/>
    <cellStyle name="Comma 2 16" xfId="949"/>
    <cellStyle name="Comma 2 17" xfId="950"/>
    <cellStyle name="Comma 2 2" xfId="68"/>
    <cellStyle name="Comma 2 2 2" xfId="951"/>
    <cellStyle name="Comma 2 3" xfId="952"/>
    <cellStyle name="Comma 2 3 2" xfId="953"/>
    <cellStyle name="Comma 2 4" xfId="954"/>
    <cellStyle name="Comma 2 4 2" xfId="955"/>
    <cellStyle name="Comma 2 5" xfId="956"/>
    <cellStyle name="Comma 2 5 2" xfId="957"/>
    <cellStyle name="Comma 2 6" xfId="958"/>
    <cellStyle name="Comma 2 7" xfId="959"/>
    <cellStyle name="Comma 2 7 2" xfId="960"/>
    <cellStyle name="Comma 2 7 3" xfId="961"/>
    <cellStyle name="Comma 2 8" xfId="962"/>
    <cellStyle name="Comma 2 9" xfId="963"/>
    <cellStyle name="Comma 3" xfId="150"/>
    <cellStyle name="Comma 3 10" xfId="964"/>
    <cellStyle name="Comma 3 11" xfId="965"/>
    <cellStyle name="Comma 3 12" xfId="966"/>
    <cellStyle name="Comma 3 13" xfId="967"/>
    <cellStyle name="Comma 3 14" xfId="968"/>
    <cellStyle name="Comma 3 15" xfId="969"/>
    <cellStyle name="Comma 3 16" xfId="970"/>
    <cellStyle name="Comma 3 17" xfId="971"/>
    <cellStyle name="Comma 3 2" xfId="972"/>
    <cellStyle name="Comma 3 3" xfId="973"/>
    <cellStyle name="Comma 3 4" xfId="974"/>
    <cellStyle name="Comma 3 5" xfId="975"/>
    <cellStyle name="Comma 3 6" xfId="976"/>
    <cellStyle name="Comma 3 7" xfId="977"/>
    <cellStyle name="Comma 3 8" xfId="978"/>
    <cellStyle name="Comma 3 9" xfId="979"/>
    <cellStyle name="Comma 4" xfId="144"/>
    <cellStyle name="Comma 4 2" xfId="980"/>
    <cellStyle name="Comma 4 3" xfId="981"/>
    <cellStyle name="Comma 4 4" xfId="982"/>
    <cellStyle name="Comma 4 5" xfId="983"/>
    <cellStyle name="Comma 4 6" xfId="984"/>
    <cellStyle name="Comma 4 7" xfId="985"/>
    <cellStyle name="Comma 4 8" xfId="986"/>
    <cellStyle name="Comma 4 9" xfId="987"/>
    <cellStyle name="Comma 5" xfId="151"/>
    <cellStyle name="Comma 5 2" xfId="988"/>
    <cellStyle name="Comma 5 3" xfId="989"/>
    <cellStyle name="Comma 6" xfId="152"/>
    <cellStyle name="Comma 6 2" xfId="990"/>
    <cellStyle name="Comma 6 2 2" xfId="991"/>
    <cellStyle name="Comma 7" xfId="143"/>
    <cellStyle name="Comma 8" xfId="319"/>
    <cellStyle name="Comma 8 2" xfId="992"/>
    <cellStyle name="Comma 9" xfId="321"/>
    <cellStyle name="Comma 9 2" xfId="1395"/>
    <cellStyle name="Comma 9 3" xfId="993"/>
    <cellStyle name="Comma0" xfId="69"/>
    <cellStyle name="Comma1 - Style1" xfId="70"/>
    <cellStyle name="Copied" xfId="71"/>
    <cellStyle name="Curren - Style2" xfId="72"/>
    <cellStyle name="Currency [00]" xfId="73"/>
    <cellStyle name="Currency 2" xfId="153"/>
    <cellStyle name="Currency 2 2" xfId="154"/>
    <cellStyle name="Currency 2 3" xfId="1282"/>
    <cellStyle name="Currency 2 4" xfId="994"/>
    <cellStyle name="Currency 3" xfId="155"/>
    <cellStyle name="Currency 3 2" xfId="156"/>
    <cellStyle name="Currency 3 3" xfId="1283"/>
    <cellStyle name="Currency 3 4" xfId="995"/>
    <cellStyle name="Currency 4" xfId="157"/>
    <cellStyle name="Currency 4 2" xfId="158"/>
    <cellStyle name="Currency 5" xfId="159"/>
    <cellStyle name="Currency 6" xfId="160"/>
    <cellStyle name="Currency0" xfId="74"/>
    <cellStyle name="DAILY" xfId="1256"/>
    <cellStyle name="DAILY 2" xfId="1479"/>
    <cellStyle name="Date" xfId="75"/>
    <cellStyle name="Date - Style3" xfId="76"/>
    <cellStyle name="DATE 10" xfId="996"/>
    <cellStyle name="DATE 11" xfId="1444"/>
    <cellStyle name="Date 2" xfId="1289"/>
    <cellStyle name="Date 3" xfId="1297"/>
    <cellStyle name="Date 4" xfId="1485"/>
    <cellStyle name="Date 5" xfId="1493"/>
    <cellStyle name="Date 6" xfId="1488"/>
    <cellStyle name="Date 7" xfId="1494"/>
    <cellStyle name="Date 8" xfId="1490"/>
    <cellStyle name="Date 9" xfId="1489"/>
    <cellStyle name="Date Short" xfId="77"/>
    <cellStyle name="Date Short 2" xfId="78"/>
    <cellStyle name="Date Short_Base Rate" xfId="79"/>
    <cellStyle name="Date_20100730 30yr Fix Released Pricing" xfId="80"/>
    <cellStyle name="DELTA" xfId="81"/>
    <cellStyle name="Dezimal [0]_Actual vs. Prior" xfId="1257"/>
    <cellStyle name="Dezimal_Actual vs. Prior" xfId="1258"/>
    <cellStyle name="DS 0" xfId="82"/>
    <cellStyle name="DS 1" xfId="83"/>
    <cellStyle name="DS 2" xfId="84"/>
    <cellStyle name="DS 3" xfId="85"/>
    <cellStyle name="DS 4" xfId="86"/>
    <cellStyle name="DS 5" xfId="87"/>
    <cellStyle name="DS 6" xfId="88"/>
    <cellStyle name="Enter Currency (0)" xfId="89"/>
    <cellStyle name="Enter Currency (2)" xfId="90"/>
    <cellStyle name="Enter Units (0)" xfId="91"/>
    <cellStyle name="Enter Units (1)" xfId="92"/>
    <cellStyle name="Enter Units (2)" xfId="93"/>
    <cellStyle name="Entered" xfId="94"/>
    <cellStyle name="Euro" xfId="95"/>
    <cellStyle name="Explanatory Text" xfId="17" builtinId="53" customBuiltin="1"/>
    <cellStyle name="Explanatory Text 2" xfId="997"/>
    <cellStyle name="Explanatory Text 3" xfId="998"/>
    <cellStyle name="Explanatory Text 3 2" xfId="999"/>
    <cellStyle name="Explanatory Text 3 3" xfId="1000"/>
    <cellStyle name="Explanatory Text 3 4" xfId="1001"/>
    <cellStyle name="Explanatory Text 3 5" xfId="1002"/>
    <cellStyle name="Fixed" xfId="96"/>
    <cellStyle name="Good" xfId="7" builtinId="26" customBuiltin="1"/>
    <cellStyle name="Good 2" xfId="1003"/>
    <cellStyle name="Good 3" xfId="1004"/>
    <cellStyle name="Good 3 2" xfId="1005"/>
    <cellStyle name="Good 3 3" xfId="1006"/>
    <cellStyle name="Good 3 4" xfId="1007"/>
    <cellStyle name="Good 3 5" xfId="1008"/>
    <cellStyle name="Good 4" xfId="1009"/>
    <cellStyle name="Grey" xfId="97"/>
    <cellStyle name="Grey 2" xfId="98"/>
    <cellStyle name="Grey_20100730 30yr Fix Released Pricing" xfId="99"/>
    <cellStyle name="Header1" xfId="100"/>
    <cellStyle name="Header2" xfId="101"/>
    <cellStyle name="Header2 2" xfId="1259"/>
    <cellStyle name="Header2 3" xfId="1468"/>
    <cellStyle name="Heading 1" xfId="3" builtinId="16" customBuiltin="1"/>
    <cellStyle name="Heading 1 2" xfId="102"/>
    <cellStyle name="Heading 1 2 2" xfId="1290"/>
    <cellStyle name="Heading 1 2 3" xfId="1010"/>
    <cellStyle name="Heading 1 3" xfId="1011"/>
    <cellStyle name="Heading 1 3 2" xfId="1012"/>
    <cellStyle name="Heading 1 3 3" xfId="1013"/>
    <cellStyle name="Heading 1 3 4" xfId="1014"/>
    <cellStyle name="Heading 1 3 5" xfId="1015"/>
    <cellStyle name="Heading 1 4" xfId="1016"/>
    <cellStyle name="Heading 2" xfId="4" builtinId="17" customBuiltin="1"/>
    <cellStyle name="Heading 2 2" xfId="103"/>
    <cellStyle name="Heading 2 2 2" xfId="1291"/>
    <cellStyle name="Heading 2 2 3" xfId="1017"/>
    <cellStyle name="Heading 2 3" xfId="1018"/>
    <cellStyle name="Heading 2 3 2" xfId="1019"/>
    <cellStyle name="Heading 2 3 3" xfId="1020"/>
    <cellStyle name="Heading 2 3 4" xfId="1021"/>
    <cellStyle name="Heading 2 3 5" xfId="1022"/>
    <cellStyle name="Heading 2 4" xfId="1023"/>
    <cellStyle name="Heading 3" xfId="5" builtinId="18" customBuiltin="1"/>
    <cellStyle name="Heading 3 2" xfId="1024"/>
    <cellStyle name="Heading 3 3" xfId="1025"/>
    <cellStyle name="Heading 3 3 2" xfId="1026"/>
    <cellStyle name="Heading 3 3 3" xfId="1027"/>
    <cellStyle name="Heading 3 3 4" xfId="1028"/>
    <cellStyle name="Heading 3 3 5" xfId="1029"/>
    <cellStyle name="Heading 3 4" xfId="1030"/>
    <cellStyle name="Heading 4" xfId="6" builtinId="19" customBuiltin="1"/>
    <cellStyle name="Heading 4 2" xfId="1031"/>
    <cellStyle name="Heading 4 3" xfId="1032"/>
    <cellStyle name="Heading 4 3 2" xfId="1033"/>
    <cellStyle name="Heading 4 3 3" xfId="1034"/>
    <cellStyle name="Heading 4 3 4" xfId="1035"/>
    <cellStyle name="Heading 4 3 5" xfId="1036"/>
    <cellStyle name="Heading 4 4" xfId="1037"/>
    <cellStyle name="HEADINGS" xfId="1260"/>
    <cellStyle name="HEADINGSTOP" xfId="1261"/>
    <cellStyle name="Hyperlink" xfId="47" builtinId="8"/>
    <cellStyle name="Hyperlink 2" xfId="48"/>
    <cellStyle name="Hyperlink 3" xfId="751"/>
    <cellStyle name="Input" xfId="10" builtinId="20" customBuiltin="1"/>
    <cellStyle name="Input [yellow]" xfId="104"/>
    <cellStyle name="Input [yellow] 2" xfId="105"/>
    <cellStyle name="Input [yellow] 2 2" xfId="1487"/>
    <cellStyle name="Input [yellow] 2 2 2" xfId="1497"/>
    <cellStyle name="Input [yellow] 2 3" xfId="1292"/>
    <cellStyle name="Input [yellow] 2 4" xfId="1495"/>
    <cellStyle name="Input [yellow] 3" xfId="1483"/>
    <cellStyle name="Input [yellow] 3 2" xfId="1496"/>
    <cellStyle name="Input [yellow] 4" xfId="1262"/>
    <cellStyle name="Input [yellow] 5" xfId="1452"/>
    <cellStyle name="Input [yellow]_20100730 30yr Fix Released Pricing" xfId="106"/>
    <cellStyle name="Input 2" xfId="1038"/>
    <cellStyle name="Input 2 2" xfId="1434"/>
    <cellStyle name="Input 3" xfId="1039"/>
    <cellStyle name="Input 3 2" xfId="1040"/>
    <cellStyle name="Input 3 2 2" xfId="753"/>
    <cellStyle name="Input 3 3" xfId="1041"/>
    <cellStyle name="Input 3 3 2" xfId="1448"/>
    <cellStyle name="Input 3 4" xfId="1042"/>
    <cellStyle name="Input 3 4 2" xfId="1401"/>
    <cellStyle name="Input 3 5" xfId="1043"/>
    <cellStyle name="Input 3 5 2" xfId="1458"/>
    <cellStyle name="Input 3 6" xfId="1346"/>
    <cellStyle name="Input 4" xfId="1044"/>
    <cellStyle name="Input 4 2" xfId="1411"/>
    <cellStyle name="Input Cells" xfId="1263"/>
    <cellStyle name="Link Currency (0)" xfId="107"/>
    <cellStyle name="Link Currency (2)" xfId="108"/>
    <cellStyle name="Link Units (0)" xfId="109"/>
    <cellStyle name="Link Units (1)" xfId="110"/>
    <cellStyle name="Link Units (2)" xfId="111"/>
    <cellStyle name="Linked Cell" xfId="13" builtinId="24" customBuiltin="1"/>
    <cellStyle name="Linked Cell 2" xfId="1045"/>
    <cellStyle name="Linked Cell 3" xfId="1046"/>
    <cellStyle name="Linked Cell 3 2" xfId="1047"/>
    <cellStyle name="Linked Cell 3 3" xfId="1048"/>
    <cellStyle name="Linked Cell 3 4" xfId="1049"/>
    <cellStyle name="Linked Cell 3 5" xfId="1050"/>
    <cellStyle name="Linked Cell 4" xfId="1051"/>
    <cellStyle name="Linked Cells" xfId="1264"/>
    <cellStyle name="Millares [0]_96 Risk" xfId="1265"/>
    <cellStyle name="Millares_96 Risk" xfId="1266"/>
    <cellStyle name="Milliers [0]_pldt" xfId="1267"/>
    <cellStyle name="Milliers_pldt" xfId="1268"/>
    <cellStyle name="Moneda [0]_96 Risk" xfId="1269"/>
    <cellStyle name="Moneda_96 Risk" xfId="1270"/>
    <cellStyle name="Monétaire [0]_pldt" xfId="1271"/>
    <cellStyle name="Monétaire_pldt" xfId="1272"/>
    <cellStyle name="Neutral" xfId="9" builtinId="28" customBuiltin="1"/>
    <cellStyle name="Neutral 2" xfId="1052"/>
    <cellStyle name="Neutral 3" xfId="1053"/>
    <cellStyle name="Neutral 3 2" xfId="1054"/>
    <cellStyle name="Neutral 3 3" xfId="1055"/>
    <cellStyle name="Neutral 3 4" xfId="1056"/>
    <cellStyle name="Neutral 3 5" xfId="1057"/>
    <cellStyle name="Neutral 4" xfId="1058"/>
    <cellStyle name="Normal" xfId="0" builtinId="0"/>
    <cellStyle name="Normal - Style1" xfId="112"/>
    <cellStyle name="Normal 10" xfId="328"/>
    <cellStyle name="Normal 10 2" xfId="743"/>
    <cellStyle name="Normal 10 3" xfId="1399"/>
    <cellStyle name="Normal 10 4" xfId="1059"/>
    <cellStyle name="Normal 100" xfId="1060"/>
    <cellStyle name="Normal 11" xfId="322"/>
    <cellStyle name="Normal 11 2" xfId="1061"/>
    <cellStyle name="Normal 11 2 2" xfId="1062"/>
    <cellStyle name="Normal 11 3" xfId="1396"/>
    <cellStyle name="Normal 12" xfId="326"/>
    <cellStyle name="Normal 12 2" xfId="1063"/>
    <cellStyle name="Normal 13" xfId="324"/>
    <cellStyle name="Normal 13 2" xfId="1064"/>
    <cellStyle name="Normal 14" xfId="744"/>
    <cellStyle name="Normal 14 2" xfId="1065"/>
    <cellStyle name="Normal 15" xfId="749"/>
    <cellStyle name="Normal 16" xfId="747"/>
    <cellStyle name="Normal 16 2" xfId="1067"/>
    <cellStyle name="Normal 16 3" xfId="1481"/>
    <cellStyle name="Normal 16 4" xfId="1066"/>
    <cellStyle name="Normal 17" xfId="750"/>
    <cellStyle name="Normal 17 2" xfId="1482"/>
    <cellStyle name="Normal 17 3" xfId="1068"/>
    <cellStyle name="Normal 2" xfId="45"/>
    <cellStyle name="Normal 2 10" xfId="1070"/>
    <cellStyle name="Normal 2 11" xfId="1071"/>
    <cellStyle name="Normal 2 12" xfId="1072"/>
    <cellStyle name="Normal 2 13" xfId="1073"/>
    <cellStyle name="Normal 2 13 2" xfId="1074"/>
    <cellStyle name="Normal 2 13 3" xfId="1075"/>
    <cellStyle name="Normal 2 14" xfId="1076"/>
    <cellStyle name="Normal 2 15" xfId="1077"/>
    <cellStyle name="Normal 2 16" xfId="1078"/>
    <cellStyle name="Normal 2 17" xfId="1079"/>
    <cellStyle name="Normal 2 18" xfId="1080"/>
    <cellStyle name="Normal 2 19" xfId="1069"/>
    <cellStyle name="Normal 2 2" xfId="49"/>
    <cellStyle name="Normal 2 2 2" xfId="115"/>
    <cellStyle name="Normal 2 2 2 2" xfId="1294"/>
    <cellStyle name="Normal 2 2 2 3" xfId="1081"/>
    <cellStyle name="Normal 2 2 3" xfId="114"/>
    <cellStyle name="Normal 2 2 4" xfId="161"/>
    <cellStyle name="Normal 2 2 4 2" xfId="1303"/>
    <cellStyle name="Normal 2 2 4 3" xfId="1287"/>
    <cellStyle name="Normal 2 20" xfId="1284"/>
    <cellStyle name="Normal 2 3" xfId="113"/>
    <cellStyle name="Normal 2 3 2" xfId="1083"/>
    <cellStyle name="Normal 2 3 3" xfId="1293"/>
    <cellStyle name="Normal 2 3 4" xfId="1082"/>
    <cellStyle name="Normal 2 4" xfId="1084"/>
    <cellStyle name="Normal 2 4 2" xfId="1085"/>
    <cellStyle name="Normal 2 5" xfId="1086"/>
    <cellStyle name="Normal 2 5 2" xfId="1087"/>
    <cellStyle name="Normal 2 6" xfId="1088"/>
    <cellStyle name="Normal 2 7" xfId="1089"/>
    <cellStyle name="Normal 2 7 2" xfId="1090"/>
    <cellStyle name="Normal 2 7 3" xfId="1091"/>
    <cellStyle name="Normal 2 8" xfId="1092"/>
    <cellStyle name="Normal 2 9" xfId="1093"/>
    <cellStyle name="Normal 2_Base Rate" xfId="116"/>
    <cellStyle name="Normal 3" xfId="46"/>
    <cellStyle name="Normal 3 10" xfId="1095"/>
    <cellStyle name="Normal 3 11" xfId="1096"/>
    <cellStyle name="Normal 3 12" xfId="1097"/>
    <cellStyle name="Normal 3 13" xfId="1098"/>
    <cellStyle name="Normal 3 14" xfId="1099"/>
    <cellStyle name="Normal 3 15" xfId="1100"/>
    <cellStyle name="Normal 3 16" xfId="1101"/>
    <cellStyle name="Normal 3 17" xfId="1102"/>
    <cellStyle name="Normal 3 18" xfId="1094"/>
    <cellStyle name="Normal 3 2" xfId="117"/>
    <cellStyle name="Normal 3 2 2" xfId="1104"/>
    <cellStyle name="Normal 3 2 3" xfId="1105"/>
    <cellStyle name="Normal 3 2 4" xfId="1103"/>
    <cellStyle name="Normal 3 3" xfId="146"/>
    <cellStyle name="Normal 3 3 2" xfId="1106"/>
    <cellStyle name="Normal 3 3 3" xfId="1107"/>
    <cellStyle name="Normal 3 4" xfId="1108"/>
    <cellStyle name="Normal 3 5" xfId="1109"/>
    <cellStyle name="Normal 3 6" xfId="1110"/>
    <cellStyle name="Normal 3 7" xfId="1111"/>
    <cellStyle name="Normal 3 8" xfId="1112"/>
    <cellStyle name="Normal 3 9" xfId="1113"/>
    <cellStyle name="Normal 4" xfId="43"/>
    <cellStyle name="Normal 4 10" xfId="1114"/>
    <cellStyle name="Normal 4 2" xfId="162"/>
    <cellStyle name="Normal 4 2 2" xfId="1116"/>
    <cellStyle name="Normal 4 2 3" xfId="1117"/>
    <cellStyle name="Normal 4 2 4" xfId="1304"/>
    <cellStyle name="Normal 4 2 5" xfId="1115"/>
    <cellStyle name="Normal 4 3" xfId="1118"/>
    <cellStyle name="Normal 4 4" xfId="1119"/>
    <cellStyle name="Normal 4 5" xfId="1120"/>
    <cellStyle name="Normal 4 6" xfId="1121"/>
    <cellStyle name="Normal 4 6 2" xfId="1122"/>
    <cellStyle name="Normal 4 6 3" xfId="1123"/>
    <cellStyle name="Normal 4 6 4" xfId="1124"/>
    <cellStyle name="Normal 4 7" xfId="1125"/>
    <cellStyle name="Normal 4 8" xfId="1126"/>
    <cellStyle name="Normal 4 9" xfId="1127"/>
    <cellStyle name="Normal 5" xfId="147"/>
    <cellStyle name="Normal 5 10" xfId="1128"/>
    <cellStyle name="Normal 5 11" xfId="1286"/>
    <cellStyle name="Normal 5 12" xfId="1300"/>
    <cellStyle name="Normal 5 2" xfId="182"/>
    <cellStyle name="Normal 5 2 2" xfId="1318"/>
    <cellStyle name="Normal 5 2 3" xfId="1129"/>
    <cellStyle name="Normal 5 3" xfId="1130"/>
    <cellStyle name="Normal 5 4" xfId="1131"/>
    <cellStyle name="Normal 5 5" xfId="1132"/>
    <cellStyle name="Normal 5 6" xfId="1133"/>
    <cellStyle name="Normal 5 7" xfId="1134"/>
    <cellStyle name="Normal 5 8" xfId="1135"/>
    <cellStyle name="Normal 5 9" xfId="1136"/>
    <cellStyle name="Normal 6" xfId="148"/>
    <cellStyle name="Normal 6 10" xfId="1273"/>
    <cellStyle name="Normal 6 2" xfId="209"/>
    <cellStyle name="Normal 6 2 2" xfId="425"/>
    <cellStyle name="Normal 6 2 2 2" xfId="1432"/>
    <cellStyle name="Normal 6 2 2 3" xfId="1138"/>
    <cellStyle name="Normal 6 2 3" xfId="632"/>
    <cellStyle name="Normal 6 2 3 2" xfId="1465"/>
    <cellStyle name="Normal 6 2 3 3" xfId="1139"/>
    <cellStyle name="Normal 6 2 4" xfId="1342"/>
    <cellStyle name="Normal 6 2 5" xfId="1137"/>
    <cellStyle name="Normal 6 3" xfId="250"/>
    <cellStyle name="Normal 6 3 2" xfId="466"/>
    <cellStyle name="Normal 6 3 3" xfId="673"/>
    <cellStyle name="Normal 6 3 4" xfId="1361"/>
    <cellStyle name="Normal 6 3 5" xfId="1140"/>
    <cellStyle name="Normal 6 4" xfId="291"/>
    <cellStyle name="Normal 6 4 2" xfId="507"/>
    <cellStyle name="Normal 6 4 3" xfId="714"/>
    <cellStyle name="Normal 6 4 4" xfId="1379"/>
    <cellStyle name="Normal 6 4 5" xfId="1141"/>
    <cellStyle name="Normal 6 5" xfId="384"/>
    <cellStyle name="Normal 6 5 2" xfId="591"/>
    <cellStyle name="Normal 6 5 3" xfId="1413"/>
    <cellStyle name="Normal 6 5 4" xfId="1142"/>
    <cellStyle name="Normal 6 6" xfId="342"/>
    <cellStyle name="Normal 6 6 2" xfId="1403"/>
    <cellStyle name="Normal 6 6 3" xfId="1143"/>
    <cellStyle name="Normal 6 7" xfId="550"/>
    <cellStyle name="Normal 6 7 2" xfId="1450"/>
    <cellStyle name="Normal 6 7 3" xfId="1144"/>
    <cellStyle name="Normal 6 8" xfId="1145"/>
    <cellStyle name="Normal 6 9" xfId="1301"/>
    <cellStyle name="Normal 7" xfId="142"/>
    <cellStyle name="Normal 7 2" xfId="535"/>
    <cellStyle name="Normal 7 2 2" xfId="1447"/>
    <cellStyle name="Normal 7 2 3" xfId="1147"/>
    <cellStyle name="Normal 7 3" xfId="370"/>
    <cellStyle name="Normal 7 3 2" xfId="1408"/>
    <cellStyle name="Normal 7 3 3" xfId="1148"/>
    <cellStyle name="Normal 7 4" xfId="1298"/>
    <cellStyle name="Normal 7 5" xfId="1146"/>
    <cellStyle name="Normal 8" xfId="145"/>
    <cellStyle name="Normal 8 2" xfId="536"/>
    <cellStyle name="Normal 8 3" xfId="1299"/>
    <cellStyle name="Normal 8 4" xfId="1149"/>
    <cellStyle name="Normal 9" xfId="323"/>
    <cellStyle name="Normal 9 2" xfId="742"/>
    <cellStyle name="Normal 9 3" xfId="1397"/>
    <cellStyle name="Normal 9 4" xfId="1150"/>
    <cellStyle name="Normal 97" xfId="1151"/>
    <cellStyle name="Normal 98" xfId="1152"/>
    <cellStyle name="Normal 99" xfId="1153"/>
    <cellStyle name="Note" xfId="16" builtinId="10" customBuiltin="1"/>
    <cellStyle name="Note 2" xfId="169"/>
    <cellStyle name="Note 2 10" xfId="1154"/>
    <cellStyle name="Note 2 11" xfId="1431"/>
    <cellStyle name="Note 2 2" xfId="211"/>
    <cellStyle name="Note 2 2 2" xfId="427"/>
    <cellStyle name="Note 2 2 3" xfId="634"/>
    <cellStyle name="Note 2 2 4" xfId="1343"/>
    <cellStyle name="Note 2 2 5" xfId="1155"/>
    <cellStyle name="Note 2 2 6" xfId="1456"/>
    <cellStyle name="Note 2 3" xfId="252"/>
    <cellStyle name="Note 2 3 2" xfId="468"/>
    <cellStyle name="Note 2 3 3" xfId="675"/>
    <cellStyle name="Note 2 3 4" xfId="1363"/>
    <cellStyle name="Note 2 3 5" xfId="1156"/>
    <cellStyle name="Note 2 3 6" xfId="1407"/>
    <cellStyle name="Note 2 4" xfId="293"/>
    <cellStyle name="Note 2 4 2" xfId="509"/>
    <cellStyle name="Note 2 4 3" xfId="716"/>
    <cellStyle name="Note 2 4 4" xfId="1380"/>
    <cellStyle name="Note 2 4 5" xfId="1157"/>
    <cellStyle name="Note 2 4 6" xfId="1462"/>
    <cellStyle name="Note 2 5" xfId="386"/>
    <cellStyle name="Note 2 5 2" xfId="593"/>
    <cellStyle name="Note 2 5 3" xfId="1414"/>
    <cellStyle name="Note 2 5 4" xfId="1158"/>
    <cellStyle name="Note 2 5 5" xfId="1480"/>
    <cellStyle name="Note 2 6" xfId="344"/>
    <cellStyle name="Note 2 6 2" xfId="1404"/>
    <cellStyle name="Note 2 6 3" xfId="1159"/>
    <cellStyle name="Note 2 6 4" xfId="1446"/>
    <cellStyle name="Note 2 7" xfId="552"/>
    <cellStyle name="Note 2 7 2" xfId="1451"/>
    <cellStyle name="Note 2 7 3" xfId="1160"/>
    <cellStyle name="Note 2 7 4" xfId="1474"/>
    <cellStyle name="Note 2 8" xfId="1161"/>
    <cellStyle name="Note 2 8 2" xfId="1441"/>
    <cellStyle name="Note 2 9" xfId="1305"/>
    <cellStyle name="Note 3" xfId="183"/>
    <cellStyle name="Note 3 10" xfId="1469"/>
    <cellStyle name="Note 3 2" xfId="224"/>
    <cellStyle name="Note 3 2 2" xfId="440"/>
    <cellStyle name="Note 3 2 3" xfId="647"/>
    <cellStyle name="Note 3 3" xfId="265"/>
    <cellStyle name="Note 3 3 2" xfId="481"/>
    <cellStyle name="Note 3 3 3" xfId="688"/>
    <cellStyle name="Note 3 4" xfId="306"/>
    <cellStyle name="Note 3 4 2" xfId="522"/>
    <cellStyle name="Note 3 4 3" xfId="729"/>
    <cellStyle name="Note 3 5" xfId="399"/>
    <cellStyle name="Note 3 5 2" xfId="606"/>
    <cellStyle name="Note 3 6" xfId="357"/>
    <cellStyle name="Note 3 7" xfId="565"/>
    <cellStyle name="Note 3 8" xfId="1319"/>
    <cellStyle name="Note 3 9" xfId="1162"/>
    <cellStyle name="Note 4" xfId="196"/>
    <cellStyle name="Note 4 10" xfId="1436"/>
    <cellStyle name="Note 4 2" xfId="412"/>
    <cellStyle name="Note 4 2 2" xfId="1429"/>
    <cellStyle name="Note 4 2 3" xfId="1164"/>
    <cellStyle name="Note 4 2 4" xfId="1453"/>
    <cellStyle name="Note 4 3" xfId="619"/>
    <cellStyle name="Note 4 3 2" xfId="1463"/>
    <cellStyle name="Note 4 3 3" xfId="1165"/>
    <cellStyle name="Note 4 3 4" xfId="1405"/>
    <cellStyle name="Note 4 4" xfId="1166"/>
    <cellStyle name="Note 4 4 2" xfId="1460"/>
    <cellStyle name="Note 4 5" xfId="1167"/>
    <cellStyle name="Note 4 5 2" xfId="1416"/>
    <cellStyle name="Note 4 6" xfId="1168"/>
    <cellStyle name="Note 4 6 2" xfId="1477"/>
    <cellStyle name="Note 4 7" xfId="1169"/>
    <cellStyle name="Note 4 7 2" xfId="1445"/>
    <cellStyle name="Note 4 8" xfId="1332"/>
    <cellStyle name="Note 4 9" xfId="1163"/>
    <cellStyle name="Note 5" xfId="237"/>
    <cellStyle name="Note 5 2" xfId="453"/>
    <cellStyle name="Note 5 2 2" xfId="1172"/>
    <cellStyle name="Note 5 2 2 2" xfId="1440"/>
    <cellStyle name="Note 5 2 3" xfId="1173"/>
    <cellStyle name="Note 5 2 3 2" xfId="1365"/>
    <cellStyle name="Note 5 2 4" xfId="1174"/>
    <cellStyle name="Note 5 2 4 2" xfId="1467"/>
    <cellStyle name="Note 5 2 5" xfId="1175"/>
    <cellStyle name="Note 5 2 5 2" xfId="1435"/>
    <cellStyle name="Note 5 2 6" xfId="1438"/>
    <cellStyle name="Note 5 2 7" xfId="1171"/>
    <cellStyle name="Note 5 2 8" xfId="1473"/>
    <cellStyle name="Note 5 3" xfId="660"/>
    <cellStyle name="Note 5 3 2" xfId="1471"/>
    <cellStyle name="Note 5 3 3" xfId="1176"/>
    <cellStyle name="Note 5 3 4" xfId="1347"/>
    <cellStyle name="Note 5 4" xfId="1177"/>
    <cellStyle name="Note 5 4 2" xfId="754"/>
    <cellStyle name="Note 5 5" xfId="1178"/>
    <cellStyle name="Note 5 5 2" xfId="1449"/>
    <cellStyle name="Note 5 6" xfId="1359"/>
    <cellStyle name="Note 5 7" xfId="1170"/>
    <cellStyle name="Note 5 8" xfId="1382"/>
    <cellStyle name="Note 6" xfId="278"/>
    <cellStyle name="Note 6 2" xfId="494"/>
    <cellStyle name="Note 6 2 2" xfId="1442"/>
    <cellStyle name="Note 6 2 3" xfId="1180"/>
    <cellStyle name="Note 6 2 4" xfId="1459"/>
    <cellStyle name="Note 6 3" xfId="701"/>
    <cellStyle name="Note 6 3 2" xfId="1475"/>
    <cellStyle name="Note 6 3 3" xfId="1181"/>
    <cellStyle name="Note 6 3 4" xfId="1412"/>
    <cellStyle name="Note 6 4" xfId="1377"/>
    <cellStyle name="Note 6 5" xfId="1179"/>
    <cellStyle name="Note 6 6" xfId="1402"/>
    <cellStyle name="Note 7" xfId="371"/>
    <cellStyle name="Note 7 2" xfId="578"/>
    <cellStyle name="Note 7 3" xfId="1409"/>
    <cellStyle name="Note 7 4" xfId="1182"/>
    <cellStyle name="Note 7 5" xfId="1476"/>
    <cellStyle name="Note 8" xfId="329"/>
    <cellStyle name="Note 9" xfId="537"/>
    <cellStyle name="Output" xfId="11" builtinId="21" customBuiltin="1"/>
    <cellStyle name="Output 2" xfId="1183"/>
    <cellStyle name="Output 2 2" xfId="1443"/>
    <cellStyle name="Output 3" xfId="1184"/>
    <cellStyle name="Output 3 2" xfId="1185"/>
    <cellStyle name="Output 3 2 2" xfId="1472"/>
    <cellStyle name="Output 3 3" xfId="1186"/>
    <cellStyle name="Output 3 3 2" xfId="1439"/>
    <cellStyle name="Output 3 4" xfId="1187"/>
    <cellStyle name="Output 3 4 2" xfId="1360"/>
    <cellStyle name="Output 3 5" xfId="1188"/>
    <cellStyle name="Output 3 5 2" xfId="1464"/>
    <cellStyle name="Output 3 6" xfId="1378"/>
    <cellStyle name="Output 4" xfId="1189"/>
    <cellStyle name="Output 4 2" xfId="1430"/>
    <cellStyle name="per.style" xfId="1274"/>
    <cellStyle name="percent (4)" xfId="1190"/>
    <cellStyle name="percent (4) 2" xfId="1455"/>
    <cellStyle name="Percent [0]" xfId="119"/>
    <cellStyle name="Percent [00]" xfId="120"/>
    <cellStyle name="Percent [2]" xfId="121"/>
    <cellStyle name="Percent 10" xfId="1191"/>
    <cellStyle name="Percent 10 2" xfId="1192"/>
    <cellStyle name="Percent 11" xfId="1193"/>
    <cellStyle name="Percent 11 2" xfId="1194"/>
    <cellStyle name="Percent 12" xfId="1195"/>
    <cellStyle name="Percent 13" xfId="1196"/>
    <cellStyle name="Percent 14" xfId="1197"/>
    <cellStyle name="Percent 15" xfId="1198"/>
    <cellStyle name="Percent 16" xfId="1199"/>
    <cellStyle name="Percent 17" xfId="1200"/>
    <cellStyle name="Percent 18" xfId="1201"/>
    <cellStyle name="Percent 19" xfId="1202"/>
    <cellStyle name="Percent 2" xfId="118"/>
    <cellStyle name="Percent 2 10" xfId="1295"/>
    <cellStyle name="Percent 2 2" xfId="164"/>
    <cellStyle name="Percent 2 3" xfId="163"/>
    <cellStyle name="Percent 2 4" xfId="1203"/>
    <cellStyle name="Percent 2 5" xfId="1204"/>
    <cellStyle name="Percent 2 6" xfId="1205"/>
    <cellStyle name="Percent 2 7" xfId="1206"/>
    <cellStyle name="Percent 2 8" xfId="1207"/>
    <cellStyle name="Percent 2 9" xfId="1208"/>
    <cellStyle name="Percent 2 9 2" xfId="1209"/>
    <cellStyle name="Percent 20" xfId="1210"/>
    <cellStyle name="Percent 21" xfId="1211"/>
    <cellStyle name="Percent 22" xfId="1212"/>
    <cellStyle name="Percent 3" xfId="165"/>
    <cellStyle name="Percent 3 2" xfId="166"/>
    <cellStyle name="Percent 3 3" xfId="1213"/>
    <cellStyle name="Percent 3 4" xfId="1214"/>
    <cellStyle name="Percent 3 5" xfId="1215"/>
    <cellStyle name="Percent 3 6" xfId="1216"/>
    <cellStyle name="Percent 3 7" xfId="1217"/>
    <cellStyle name="Percent 3 8" xfId="1218"/>
    <cellStyle name="Percent 4" xfId="1219"/>
    <cellStyle name="Percent 4 2" xfId="1220"/>
    <cellStyle name="Percent 4 3" xfId="1221"/>
    <cellStyle name="Percent 4 4" xfId="1222"/>
    <cellStyle name="Percent 4 5" xfId="1223"/>
    <cellStyle name="Percent 4 6" xfId="1224"/>
    <cellStyle name="Percent 4 7" xfId="1225"/>
    <cellStyle name="Percent 5" xfId="167"/>
    <cellStyle name="Percent 5 2" xfId="1285"/>
    <cellStyle name="Percent 5 3" xfId="1226"/>
    <cellStyle name="Percent 6" xfId="168"/>
    <cellStyle name="Percent 8" xfId="1227"/>
    <cellStyle name="Percent 8 2" xfId="1228"/>
    <cellStyle name="Percent 9" xfId="1229"/>
    <cellStyle name="PMSR BP" xfId="1230"/>
    <cellStyle name="Pourcentage_pldt" xfId="1275"/>
    <cellStyle name="PrePop Currency (0)" xfId="122"/>
    <cellStyle name="PrePop Currency (2)" xfId="123"/>
    <cellStyle name="PrePop Units (0)" xfId="124"/>
    <cellStyle name="PrePop Units (1)" xfId="125"/>
    <cellStyle name="PrePop Units (2)" xfId="126"/>
    <cellStyle name="PRICING" xfId="127"/>
    <cellStyle name="PRICING 2" xfId="1486"/>
    <cellStyle name="PRICING 3" xfId="1492"/>
    <cellStyle name="PRICING 4" xfId="1484"/>
    <cellStyle name="PRICING 5" xfId="1491"/>
    <cellStyle name="Product Header" xfId="128"/>
    <cellStyle name="PSChar" xfId="129"/>
    <cellStyle name="PSHeading" xfId="130"/>
    <cellStyle name="regstoresfromspecstores" xfId="1276"/>
    <cellStyle name="RevList" xfId="131"/>
    <cellStyle name="SHADEDSTORES" xfId="1277"/>
    <cellStyle name="SHADEDSTORES 2" xfId="1362"/>
    <cellStyle name="Short $" xfId="132"/>
    <cellStyle name="specstores" xfId="1278"/>
    <cellStyle name="Standard_AREAS" xfId="1279"/>
    <cellStyle name="Style 1" xfId="133"/>
    <cellStyle name="Subtotal" xfId="134"/>
    <cellStyle name="Text Indent A" xfId="135"/>
    <cellStyle name="Text Indent A 2" xfId="136"/>
    <cellStyle name="Text Indent A_Base Rate" xfId="137"/>
    <cellStyle name="Text Indent B" xfId="138"/>
    <cellStyle name="Text Indent C" xfId="139"/>
    <cellStyle name="TextStyle" xfId="140"/>
    <cellStyle name="Title" xfId="2" builtinId="15" customBuiltin="1"/>
    <cellStyle name="Title 2" xfId="1231"/>
    <cellStyle name="Title 3" xfId="1232"/>
    <cellStyle name="Title 3 2" xfId="1233"/>
    <cellStyle name="Title 3 3" xfId="1234"/>
    <cellStyle name="Title 3 4" xfId="1235"/>
    <cellStyle name="Title 3 5" xfId="1236"/>
    <cellStyle name="Title 4" xfId="1237"/>
    <cellStyle name="Total" xfId="18" builtinId="25" customBuiltin="1"/>
    <cellStyle name="Total 2" xfId="141"/>
    <cellStyle name="Total 2 2" xfId="1296"/>
    <cellStyle name="Total 2 3" xfId="1238"/>
    <cellStyle name="Total 2 4" xfId="1466"/>
    <cellStyle name="Total 3" xfId="1239"/>
    <cellStyle name="Total 3 2" xfId="1240"/>
    <cellStyle name="Total 3 2 2" xfId="1345"/>
    <cellStyle name="Total 3 3" xfId="1241"/>
    <cellStyle name="Total 3 3 2" xfId="752"/>
    <cellStyle name="Total 3 4" xfId="1242"/>
    <cellStyle name="Total 3 4 2" xfId="1400"/>
    <cellStyle name="Total 3 5" xfId="1243"/>
    <cellStyle name="Total 3 5 2" xfId="1457"/>
    <cellStyle name="Total 3 6" xfId="1433"/>
    <cellStyle name="Total 4" xfId="1244"/>
    <cellStyle name="Total 4 2" xfId="1410"/>
    <cellStyle name="Währung [0]_Actual vs. Prior" xfId="1280"/>
    <cellStyle name="Währung_Actual vs. Prior" xfId="1281"/>
    <cellStyle name="Warning Text" xfId="15" builtinId="11" customBuiltin="1"/>
    <cellStyle name="Warning Text 2" xfId="1245"/>
    <cellStyle name="Warning Text 3" xfId="1246"/>
    <cellStyle name="Warning Text 3 2" xfId="1247"/>
    <cellStyle name="Warning Text 3 3" xfId="1248"/>
    <cellStyle name="Warning Text 3 4" xfId="1249"/>
    <cellStyle name="Warning Text 3 5" xfId="1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410687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467837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515462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515462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410687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410687</xdr:colOff>
      <xdr:row>2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410687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410687</xdr:colOff>
      <xdr:row>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8087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showGridLines="0" tabSelected="1" zoomScaleNormal="100" workbookViewId="0">
      <selection activeCell="A7" sqref="A7:E7"/>
    </sheetView>
  </sheetViews>
  <sheetFormatPr defaultRowHeight="11.25"/>
  <cols>
    <col min="1" max="1" width="7.7109375" style="115" customWidth="1"/>
    <col min="2" max="5" width="7.7109375" style="115" bestFit="1" customWidth="1"/>
    <col min="6" max="6" width="2" style="115" customWidth="1"/>
    <col min="7" max="7" width="7.7109375" style="115" customWidth="1"/>
    <col min="8" max="11" width="7.7109375" style="115" bestFit="1" customWidth="1"/>
    <col min="12" max="12" width="2" style="115" customWidth="1"/>
    <col min="13" max="13" width="7.7109375" style="115" customWidth="1"/>
    <col min="14" max="17" width="7.7109375" style="115" bestFit="1" customWidth="1"/>
    <col min="18" max="18" width="2" style="115" customWidth="1"/>
    <col min="19" max="23" width="7.7109375" style="115" customWidth="1"/>
    <col min="24" max="16384" width="9.140625" style="115"/>
  </cols>
  <sheetData>
    <row r="1" spans="1:23" ht="15.75" customHeight="1">
      <c r="A1" s="84"/>
      <c r="B1" s="92"/>
      <c r="C1" s="92"/>
      <c r="D1" s="92"/>
      <c r="E1" s="92"/>
      <c r="F1" s="91"/>
      <c r="G1" s="206" t="s">
        <v>9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91"/>
      <c r="S1" s="91"/>
      <c r="T1" s="91"/>
      <c r="U1" s="91"/>
      <c r="V1" s="91"/>
      <c r="W1" s="91"/>
    </row>
    <row r="2" spans="1:23" ht="15.75" customHeight="1">
      <c r="A2" s="69"/>
      <c r="B2" s="92"/>
      <c r="C2" s="92"/>
      <c r="D2" s="92"/>
      <c r="E2" s="92"/>
      <c r="F2" s="91"/>
      <c r="G2" s="207" t="s">
        <v>7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91"/>
      <c r="S2" s="91"/>
      <c r="T2" s="91"/>
      <c r="U2" s="91"/>
      <c r="V2" s="91"/>
      <c r="W2" s="91"/>
    </row>
    <row r="3" spans="1:23" ht="15.75" customHeight="1">
      <c r="A3" s="53"/>
      <c r="B3" s="92"/>
      <c r="C3" s="92"/>
      <c r="D3" s="92"/>
      <c r="E3" s="92"/>
      <c r="F3" s="91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91"/>
      <c r="S3" s="91"/>
      <c r="T3" s="91"/>
      <c r="U3" s="91"/>
      <c r="V3" s="91"/>
      <c r="W3" s="91"/>
    </row>
    <row r="4" spans="1:23" ht="15.75" customHeight="1">
      <c r="A4" s="64"/>
      <c r="B4" s="92"/>
      <c r="C4" s="92"/>
      <c r="D4" s="92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1"/>
      <c r="Q4" s="91"/>
      <c r="R4" s="91"/>
      <c r="S4" s="91"/>
      <c r="T4" s="91"/>
      <c r="U4" s="91"/>
      <c r="V4" s="91"/>
      <c r="W4" s="91"/>
    </row>
    <row r="5" spans="1:23" ht="12" thickBot="1">
      <c r="A5" s="223" t="s">
        <v>8</v>
      </c>
      <c r="B5" s="223"/>
      <c r="C5" s="224">
        <f>Data!J2</f>
        <v>0</v>
      </c>
      <c r="D5" s="224"/>
      <c r="E5" s="223"/>
      <c r="F5" s="223"/>
      <c r="G5" s="91"/>
      <c r="H5" s="41" t="s">
        <v>0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15.75" customHeight="1" thickBot="1">
      <c r="A6" s="214" t="s">
        <v>238</v>
      </c>
      <c r="B6" s="215"/>
      <c r="C6" s="215"/>
      <c r="D6" s="215"/>
      <c r="E6" s="215"/>
      <c r="F6" s="215"/>
      <c r="G6" s="215"/>
      <c r="H6" s="215"/>
      <c r="I6" s="215"/>
      <c r="J6" s="215"/>
      <c r="K6" s="216" t="s">
        <v>247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7"/>
    </row>
    <row r="7" spans="1:23">
      <c r="A7" s="211" t="s">
        <v>168</v>
      </c>
      <c r="B7" s="212"/>
      <c r="C7" s="212"/>
      <c r="D7" s="212"/>
      <c r="E7" s="213"/>
      <c r="F7" s="110"/>
      <c r="G7" s="208" t="s">
        <v>2</v>
      </c>
      <c r="H7" s="209"/>
      <c r="I7" s="209"/>
      <c r="J7" s="209"/>
      <c r="K7" s="210"/>
      <c r="L7" s="111"/>
      <c r="M7" s="208" t="s">
        <v>3</v>
      </c>
      <c r="N7" s="209"/>
      <c r="O7" s="209"/>
      <c r="P7" s="209"/>
      <c r="Q7" s="210"/>
      <c r="R7" s="91"/>
      <c r="S7" s="208" t="s">
        <v>5</v>
      </c>
      <c r="T7" s="209"/>
      <c r="U7" s="209"/>
      <c r="V7" s="209"/>
      <c r="W7" s="210"/>
    </row>
    <row r="8" spans="1:23" ht="12" thickBot="1">
      <c r="A8" s="112" t="s">
        <v>4</v>
      </c>
      <c r="B8" s="113">
        <v>15</v>
      </c>
      <c r="C8" s="113">
        <v>30</v>
      </c>
      <c r="D8" s="113">
        <v>45</v>
      </c>
      <c r="E8" s="99">
        <v>60</v>
      </c>
      <c r="F8" s="100"/>
      <c r="G8" s="112" t="s">
        <v>4</v>
      </c>
      <c r="H8" s="113">
        <v>15</v>
      </c>
      <c r="I8" s="113">
        <v>30</v>
      </c>
      <c r="J8" s="113">
        <v>45</v>
      </c>
      <c r="K8" s="99">
        <v>60</v>
      </c>
      <c r="L8" s="111"/>
      <c r="M8" s="112" t="s">
        <v>4</v>
      </c>
      <c r="N8" s="113">
        <v>15</v>
      </c>
      <c r="O8" s="113">
        <v>30</v>
      </c>
      <c r="P8" s="113">
        <v>45</v>
      </c>
      <c r="Q8" s="99">
        <v>60</v>
      </c>
      <c r="R8" s="91"/>
      <c r="S8" s="35" t="s">
        <v>4</v>
      </c>
      <c r="T8" s="36">
        <v>15</v>
      </c>
      <c r="U8" s="36">
        <v>30</v>
      </c>
      <c r="V8" s="36">
        <v>45</v>
      </c>
      <c r="W8" s="37">
        <v>60</v>
      </c>
    </row>
    <row r="9" spans="1:23">
      <c r="A9" s="101" t="str">
        <f>IF(ISNA(VLOOKUP($A$6&amp;" "&amp;$A$7&amp;" "&amp;1,Data!$A:$K,5,0)),"-",VLOOKUP($A$6&amp;" "&amp;$A$7&amp;" "&amp;1,Data!$A:$K,5,0))</f>
        <v>-</v>
      </c>
      <c r="B9" s="102" t="str">
        <f>IF(ISNA(VLOOKUP($A$6&amp;" "&amp;$A$7&amp;" "&amp;1,Data!$A:$K,6,0)),"-",VLOOKUP($A$6&amp;" "&amp;$A$7&amp;" "&amp;1,Data!$A:$K,6,0))</f>
        <v>-</v>
      </c>
      <c r="C9" s="102" t="str">
        <f>IF(ISNA(VLOOKUP($A$6&amp;" "&amp;$A$7&amp;" "&amp;1,Data!$A:$K,7,0)),"-",VLOOKUP($A$6&amp;" "&amp;$A$7&amp;" "&amp;1,Data!$A:$K,7,0))</f>
        <v>-</v>
      </c>
      <c r="D9" s="102" t="str">
        <f>IF(ISNA(VLOOKUP($A$6&amp;" "&amp;$A$7&amp;" "&amp;1,Data!$A:$K,8,0)),"-",VLOOKUP($A$6&amp;" "&amp;$A$7&amp;" "&amp;1,Data!$A:$K,8,0))</f>
        <v>-</v>
      </c>
      <c r="E9" s="103" t="str">
        <f>IF(ISNA(VLOOKUP($A$6&amp;" "&amp;$A$7&amp;" "&amp;1,Data!$A:$K,9,0)),"-",VLOOKUP($A$6&amp;" "&amp;$A$7&amp;" "&amp;1,Data!$A:$K,9,0))</f>
        <v>-</v>
      </c>
      <c r="F9" s="104"/>
      <c r="G9" s="101" t="str">
        <f>IF(ISNA(VLOOKUP($A$6&amp;" "&amp;$G$7&amp;" "&amp;1,Data!$A:$K,5,0)),"-",VLOOKUP($A$6&amp;" "&amp;$G$7&amp;" "&amp;1,Data!$A:$K,5,0))</f>
        <v>-</v>
      </c>
      <c r="H9" s="102" t="str">
        <f>IF(ISNA(VLOOKUP($A$6&amp;" "&amp;$G$7&amp;" "&amp;1,Data!$A:$K,6,0)),"-",VLOOKUP($A$6&amp;" "&amp;$G$7&amp;" "&amp;1,Data!$A:$K,6,0))</f>
        <v>-</v>
      </c>
      <c r="I9" s="102" t="str">
        <f>IF(ISNA(VLOOKUP($A$6&amp;" "&amp;$G$7&amp;" "&amp;1,Data!$A:$K,7,0)),"-",VLOOKUP($A$6&amp;" "&amp;$G$7&amp;" "&amp;1,Data!$A:$K,7,0))</f>
        <v>-</v>
      </c>
      <c r="J9" s="102" t="str">
        <f>IF(ISNA(VLOOKUP($A$6&amp;" "&amp;$G$7&amp;" "&amp;1,Data!$A:$K,8,0)),"-",VLOOKUP($A$6&amp;" "&amp;$G$7&amp;" "&amp;1,Data!$A:$K,8,0))</f>
        <v>-</v>
      </c>
      <c r="K9" s="103" t="str">
        <f>IF(ISNA(VLOOKUP($A$6&amp;" "&amp;$G$7&amp;" "&amp;1,Data!$A:$K,9,0)),"-",VLOOKUP($A$6&amp;" "&amp;$G$7&amp;" "&amp;1,Data!$A:$K,9,0))</f>
        <v>-</v>
      </c>
      <c r="L9" s="105"/>
      <c r="M9" s="101" t="str">
        <f>IF(ISNA(VLOOKUP($A$6&amp;" "&amp;$M$7&amp;" "&amp;1,Data!$A:$K,5,0)),"-",VLOOKUP($A$6&amp;" "&amp;$M$7&amp;" "&amp;1,Data!$A:$K,5,0))</f>
        <v>-</v>
      </c>
      <c r="N9" s="102" t="str">
        <f>IF(ISNA(VLOOKUP($A$6&amp;" "&amp;$M$7&amp;" "&amp;1,Data!$A:$K,6,0)),"-",VLOOKUP($A$6&amp;" "&amp;$M$7&amp;" "&amp;1,Data!$A:$K,6,0))</f>
        <v>-</v>
      </c>
      <c r="O9" s="102" t="str">
        <f>IF(ISNA(VLOOKUP($A$6&amp;" "&amp;$M$7&amp;" "&amp;1,Data!$A:$K,7,0)),"-",VLOOKUP($A$6&amp;" "&amp;$M$7&amp;" "&amp;1,Data!$A:$K,7,0))</f>
        <v>-</v>
      </c>
      <c r="P9" s="102" t="str">
        <f>IF(ISNA(VLOOKUP($A$6&amp;" "&amp;$M$7&amp;" "&amp;1,Data!$A:$K,8,0)),"-",VLOOKUP($A$6&amp;" "&amp;$M$7&amp;" "&amp;1,Data!$A:$K,8,0))</f>
        <v>-</v>
      </c>
      <c r="Q9" s="103" t="str">
        <f>IF(ISNA(VLOOKUP($A$6&amp;" "&amp;$M$7&amp;" "&amp;1,Data!$A:$K,9,0)),"-",VLOOKUP($A$6&amp;" "&amp;$M$7&amp;" "&amp;1,Data!$A:$K,9,0))</f>
        <v>-</v>
      </c>
      <c r="R9" s="91"/>
      <c r="S9" s="101" t="str">
        <f>IF(ISNA(VLOOKUP($A$6&amp;" "&amp;$S$7&amp;" "&amp;1,Data!$A:$K,5,0)),"-",VLOOKUP($A$6&amp;" "&amp;$S$7&amp;" "&amp;1,Data!$A:$K,5,0))</f>
        <v>-</v>
      </c>
      <c r="T9" s="102" t="str">
        <f>IF(ISNA(VLOOKUP($A$6&amp;" "&amp;$S$7&amp;" "&amp;1,Data!$A:$K,6,0)),"-",VLOOKUP($A$6&amp;" "&amp;$S$7&amp;" "&amp;1,Data!$A:$K,6,0))</f>
        <v>-</v>
      </c>
      <c r="U9" s="102" t="str">
        <f>IF(ISNA(VLOOKUP($A$6&amp;" "&amp;$S$7&amp;" "&amp;1,Data!$A:$K,7,0)),"-",VLOOKUP($A$6&amp;" "&amp;$S$7&amp;" "&amp;1,Data!$A:$K,7,0))</f>
        <v>-</v>
      </c>
      <c r="V9" s="102" t="str">
        <f>IF(ISNA(VLOOKUP($A$6&amp;" "&amp;$S$7&amp;" "&amp;1,Data!$A:$K,8,0)),"-",VLOOKUP($A$6&amp;" "&amp;$S$7&amp;" "&amp;1,Data!$A:$K,8,0))</f>
        <v>-</v>
      </c>
      <c r="W9" s="103" t="str">
        <f>IF(ISNA(VLOOKUP($A$6&amp;" "&amp;$S$7&amp;" "&amp;1,Data!$A:$K,9,0)),"-",VLOOKUP($A$6&amp;" "&amp;$S$7&amp;" "&amp;1,Data!$A:$K,9,0))</f>
        <v>-</v>
      </c>
    </row>
    <row r="10" spans="1:23">
      <c r="A10" s="38" t="str">
        <f>IF(ISNA(VLOOKUP($A$6&amp;" "&amp;$A$7&amp;" "&amp;2,Data!$A:$K,5,0)),"-",VLOOKUP($A$6&amp;" "&amp;$A$7&amp;" "&amp;2,Data!$A:$K,5,0))</f>
        <v>-</v>
      </c>
      <c r="B10" s="39" t="str">
        <f>IF(ISNA(VLOOKUP($A$6&amp;" "&amp;$A$7&amp;" "&amp;2,Data!$A:$K,6,0)),"-",VLOOKUP($A$6&amp;" "&amp;$A$7&amp;" "&amp;2,Data!$A:$K,6,0))</f>
        <v>-</v>
      </c>
      <c r="C10" s="39" t="str">
        <f>IF(ISNA(VLOOKUP($A$6&amp;" "&amp;$A$7&amp;" "&amp;2,Data!$A:$K,7,0)),"-",VLOOKUP($A$6&amp;" "&amp;$A$7&amp;" "&amp;2,Data!$A:$K,7,0))</f>
        <v>-</v>
      </c>
      <c r="D10" s="39" t="str">
        <f>IF(ISNA(VLOOKUP($A$6&amp;" "&amp;$A$7&amp;" "&amp;2,Data!$A:$K,8,0)),"-",VLOOKUP($A$6&amp;" "&amp;$A$7&amp;" "&amp;2,Data!$A:$K,8,0))</f>
        <v>-</v>
      </c>
      <c r="E10" s="40" t="str">
        <f>IF(ISNA(VLOOKUP($A$6&amp;" "&amp;$A$7&amp;" "&amp;2,Data!$A:$K,9,0)),"-",VLOOKUP($A$6&amp;" "&amp;$A$7&amp;" "&amp;2,Data!$A:$K,9,0))</f>
        <v>-</v>
      </c>
      <c r="F10" s="104"/>
      <c r="G10" s="38" t="str">
        <f>IF(ISNA(VLOOKUP($A$6&amp;" "&amp;$G$7&amp;" "&amp;2,Data!$A:$K,5,0)),"-",VLOOKUP($A$6&amp;" "&amp;$G$7&amp;" "&amp;2,Data!$A:$K,5,0))</f>
        <v>-</v>
      </c>
      <c r="H10" s="39" t="str">
        <f>IF(ISNA(VLOOKUP($A$6&amp;" "&amp;$G$7&amp;" "&amp;2,Data!$A:$K,6,0)),"-",VLOOKUP($A$6&amp;" "&amp;$G$7&amp;" "&amp;2,Data!$A:$K,6,0))</f>
        <v>-</v>
      </c>
      <c r="I10" s="39" t="str">
        <f>IF(ISNA(VLOOKUP($A$6&amp;" "&amp;$G$7&amp;" "&amp;2,Data!$A:$K,7,0)),"-",VLOOKUP($A$6&amp;" "&amp;$G$7&amp;" "&amp;2,Data!$A:$K,7,0))</f>
        <v>-</v>
      </c>
      <c r="J10" s="39" t="str">
        <f>IF(ISNA(VLOOKUP($A$6&amp;" "&amp;$G$7&amp;" "&amp;2,Data!$A:$K,8,0)),"-",VLOOKUP($A$6&amp;" "&amp;$G$7&amp;" "&amp;2,Data!$A:$K,8,0))</f>
        <v>-</v>
      </c>
      <c r="K10" s="40" t="str">
        <f>IF(ISNA(VLOOKUP($A$6&amp;" "&amp;$G$7&amp;" "&amp;2,Data!$A:$K,9,0)),"-",VLOOKUP($A$6&amp;" "&amp;$G$7&amp;" "&amp;2,Data!$A:$K,9,0))</f>
        <v>-</v>
      </c>
      <c r="L10" s="105"/>
      <c r="M10" s="38" t="str">
        <f>IF(ISNA(VLOOKUP($A$6&amp;" "&amp;$M$7&amp;" "&amp;2,Data!$A:$K,5,0)),"-",VLOOKUP($A$6&amp;" "&amp;$M$7&amp;" "&amp;2,Data!$A:$K,5,0))</f>
        <v>-</v>
      </c>
      <c r="N10" s="39" t="str">
        <f>IF(ISNA(VLOOKUP($A$6&amp;" "&amp;$M$7&amp;" "&amp;2,Data!$A:$K,6,0)),"-",VLOOKUP($A$6&amp;" "&amp;$M$7&amp;" "&amp;2,Data!$A:$K,6,0))</f>
        <v>-</v>
      </c>
      <c r="O10" s="39" t="str">
        <f>IF(ISNA(VLOOKUP($A$6&amp;" "&amp;$M$7&amp;" "&amp;2,Data!$A:$K,7,0)),"-",VLOOKUP($A$6&amp;" "&amp;$M$7&amp;" "&amp;2,Data!$A:$K,7,0))</f>
        <v>-</v>
      </c>
      <c r="P10" s="39" t="str">
        <f>IF(ISNA(VLOOKUP($A$6&amp;" "&amp;$M$7&amp;" "&amp;2,Data!$A:$K,8,0)),"-",VLOOKUP($A$6&amp;" "&amp;$M$7&amp;" "&amp;2,Data!$A:$K,8,0))</f>
        <v>-</v>
      </c>
      <c r="Q10" s="40" t="str">
        <f>IF(ISNA(VLOOKUP($A$6&amp;" "&amp;$M$7&amp;" "&amp;2,Data!$A:$K,9,0)),"-",VLOOKUP($A$6&amp;" "&amp;$M$7&amp;" "&amp;2,Data!$A:$K,9,0))</f>
        <v>-</v>
      </c>
      <c r="R10" s="91"/>
      <c r="S10" s="38" t="str">
        <f>IF(ISNA(VLOOKUP($A$6&amp;" "&amp;$S$7&amp;" "&amp;2,Data!$A:$K,5,0)),"-",VLOOKUP($A$6&amp;" "&amp;$S$7&amp;" "&amp;2,Data!$A:$K,5,0))</f>
        <v>-</v>
      </c>
      <c r="T10" s="39" t="str">
        <f>IF(ISNA(VLOOKUP($A$6&amp;" "&amp;$S$7&amp;" "&amp;2,Data!$A:$K,6,0)),"-",VLOOKUP($A$6&amp;" "&amp;$S$7&amp;" "&amp;2,Data!$A:$K,6,0))</f>
        <v>-</v>
      </c>
      <c r="U10" s="39" t="str">
        <f>IF(ISNA(VLOOKUP($A$6&amp;" "&amp;$S$7&amp;" "&amp;2,Data!$A:$K,7,0)),"-",VLOOKUP($A$6&amp;" "&amp;$S$7&amp;" "&amp;2,Data!$A:$K,7,0))</f>
        <v>-</v>
      </c>
      <c r="V10" s="39" t="str">
        <f>IF(ISNA(VLOOKUP($A$6&amp;" "&amp;$S$7&amp;" "&amp;2,Data!$A:$K,8,0)),"-",VLOOKUP($A$6&amp;" "&amp;$S$7&amp;" "&amp;2,Data!$A:$K,8,0))</f>
        <v>-</v>
      </c>
      <c r="W10" s="40" t="str">
        <f>IF(ISNA(VLOOKUP($A$6&amp;" "&amp;$S$7&amp;" "&amp;2,Data!$A:$K,9,0)),"-",VLOOKUP($A$6&amp;" "&amp;$S$7&amp;" "&amp;2,Data!$A:$K,9,0))</f>
        <v>-</v>
      </c>
    </row>
    <row r="11" spans="1:23">
      <c r="A11" s="38" t="str">
        <f>IF(ISNA(VLOOKUP($A$6&amp;" "&amp;$A$7&amp;" "&amp;3,Data!$A:$K,5,0)),"-",VLOOKUP($A$6&amp;" "&amp;$A$7&amp;" "&amp;3,Data!$A:$K,5,0))</f>
        <v>-</v>
      </c>
      <c r="B11" s="39" t="str">
        <f>IF(ISNA(VLOOKUP($A$6&amp;" "&amp;$A$7&amp;" "&amp;3,Data!$A:$K,6,0)),"-",VLOOKUP($A$6&amp;" "&amp;$A$7&amp;" "&amp;3,Data!$A:$K,6,0))</f>
        <v>-</v>
      </c>
      <c r="C11" s="39" t="str">
        <f>IF(ISNA(VLOOKUP($A$6&amp;" "&amp;$A$7&amp;" "&amp;3,Data!$A:$K,7,0)),"-",VLOOKUP($A$6&amp;" "&amp;$A$7&amp;" "&amp;3,Data!$A:$K,7,0))</f>
        <v>-</v>
      </c>
      <c r="D11" s="39" t="str">
        <f>IF(ISNA(VLOOKUP($A$6&amp;" "&amp;$A$7&amp;" "&amp;3,Data!$A:$K,8,0)),"-",VLOOKUP($A$6&amp;" "&amp;$A$7&amp;" "&amp;3,Data!$A:$K,8,0))</f>
        <v>-</v>
      </c>
      <c r="E11" s="40" t="str">
        <f>IF(ISNA(VLOOKUP($A$6&amp;" "&amp;$A$7&amp;" "&amp;3,Data!$A:$K,9,0)),"-",VLOOKUP($A$6&amp;" "&amp;$A$7&amp;" "&amp;3,Data!$A:$K,9,0))</f>
        <v>-</v>
      </c>
      <c r="F11" s="104"/>
      <c r="G11" s="38" t="str">
        <f>IF(ISNA(VLOOKUP($A$6&amp;" "&amp;$G$7&amp;" "&amp;3,Data!$A:$K,5,0)),"-",VLOOKUP($A$6&amp;" "&amp;$G$7&amp;" "&amp;3,Data!$A:$K,5,0))</f>
        <v>-</v>
      </c>
      <c r="H11" s="39" t="str">
        <f>IF(ISNA(VLOOKUP($A$6&amp;" "&amp;$G$7&amp;" "&amp;3,Data!$A:$K,6,0)),"-",VLOOKUP($A$6&amp;" "&amp;$G$7&amp;" "&amp;3,Data!$A:$K,6,0))</f>
        <v>-</v>
      </c>
      <c r="I11" s="39" t="str">
        <f>IF(ISNA(VLOOKUP($A$6&amp;" "&amp;$G$7&amp;" "&amp;3,Data!$A:$K,7,0)),"-",VLOOKUP($A$6&amp;" "&amp;$G$7&amp;" "&amp;3,Data!$A:$K,7,0))</f>
        <v>-</v>
      </c>
      <c r="J11" s="39" t="str">
        <f>IF(ISNA(VLOOKUP($A$6&amp;" "&amp;$G$7&amp;" "&amp;3,Data!$A:$K,8,0)),"-",VLOOKUP($A$6&amp;" "&amp;$G$7&amp;" "&amp;3,Data!$A:$K,8,0))</f>
        <v>-</v>
      </c>
      <c r="K11" s="40" t="str">
        <f>IF(ISNA(VLOOKUP($A$6&amp;" "&amp;$G$7&amp;" "&amp;3,Data!$A:$K,9,0)),"-",VLOOKUP($A$6&amp;" "&amp;$G$7&amp;" "&amp;3,Data!$A:$K,9,0))</f>
        <v>-</v>
      </c>
      <c r="L11" s="105"/>
      <c r="M11" s="38" t="str">
        <f>IF(ISNA(VLOOKUP($A$6&amp;" "&amp;$M$7&amp;" "&amp;3,Data!$A:$K,5,0)),"-",VLOOKUP($A$6&amp;" "&amp;$M$7&amp;" "&amp;3,Data!$A:$K,5,0))</f>
        <v>-</v>
      </c>
      <c r="N11" s="39" t="str">
        <f>IF(ISNA(VLOOKUP($A$6&amp;" "&amp;$M$7&amp;" "&amp;3,Data!$A:$K,6,0)),"-",VLOOKUP($A$6&amp;" "&amp;$M$7&amp;" "&amp;3,Data!$A:$K,6,0))</f>
        <v>-</v>
      </c>
      <c r="O11" s="39" t="str">
        <f>IF(ISNA(VLOOKUP($A$6&amp;" "&amp;$M$7&amp;" "&amp;3,Data!$A:$K,7,0)),"-",VLOOKUP($A$6&amp;" "&amp;$M$7&amp;" "&amp;3,Data!$A:$K,7,0))</f>
        <v>-</v>
      </c>
      <c r="P11" s="39" t="str">
        <f>IF(ISNA(VLOOKUP($A$6&amp;" "&amp;$M$7&amp;" "&amp;3,Data!$A:$K,8,0)),"-",VLOOKUP($A$6&amp;" "&amp;$M$7&amp;" "&amp;3,Data!$A:$K,8,0))</f>
        <v>-</v>
      </c>
      <c r="Q11" s="40" t="str">
        <f>IF(ISNA(VLOOKUP($A$6&amp;" "&amp;$M$7&amp;" "&amp;3,Data!$A:$K,9,0)),"-",VLOOKUP($A$6&amp;" "&amp;$M$7&amp;" "&amp;3,Data!$A:$K,9,0))</f>
        <v>-</v>
      </c>
      <c r="R11" s="91"/>
      <c r="S11" s="38" t="str">
        <f>IF(ISNA(VLOOKUP($A$6&amp;" "&amp;$S$7&amp;" "&amp;3,Data!$A:$K,5,0)),"-",VLOOKUP($A$6&amp;" "&amp;$S$7&amp;" "&amp;3,Data!$A:$K,5,0))</f>
        <v>-</v>
      </c>
      <c r="T11" s="39" t="str">
        <f>IF(ISNA(VLOOKUP($A$6&amp;" "&amp;$S$7&amp;" "&amp;3,Data!$A:$K,6,0)),"-",VLOOKUP($A$6&amp;" "&amp;$S$7&amp;" "&amp;3,Data!$A:$K,6,0))</f>
        <v>-</v>
      </c>
      <c r="U11" s="39" t="str">
        <f>IF(ISNA(VLOOKUP($A$6&amp;" "&amp;$S$7&amp;" "&amp;3,Data!$A:$K,7,0)),"-",VLOOKUP($A$6&amp;" "&amp;$S$7&amp;" "&amp;3,Data!$A:$K,7,0))</f>
        <v>-</v>
      </c>
      <c r="V11" s="39" t="str">
        <f>IF(ISNA(VLOOKUP($A$6&amp;" "&amp;$S$7&amp;" "&amp;3,Data!$A:$K,8,0)),"-",VLOOKUP($A$6&amp;" "&amp;$S$7&amp;" "&amp;3,Data!$A:$K,8,0))</f>
        <v>-</v>
      </c>
      <c r="W11" s="40" t="str">
        <f>IF(ISNA(VLOOKUP($A$6&amp;" "&amp;$S$7&amp;" "&amp;3,Data!$A:$K,9,0)),"-",VLOOKUP($A$6&amp;" "&amp;$S$7&amp;" "&amp;3,Data!$A:$K,9,0))</f>
        <v>-</v>
      </c>
    </row>
    <row r="12" spans="1:23">
      <c r="A12" s="38" t="str">
        <f>IF(ISNA(VLOOKUP($A$6&amp;" "&amp;$A$7&amp;" "&amp;4,Data!$A:$K,5,0)),"-",VLOOKUP($A$6&amp;" "&amp;$A$7&amp;" "&amp;4,Data!$A:$K,5,0))</f>
        <v>-</v>
      </c>
      <c r="B12" s="39" t="str">
        <f>IF(ISNA(VLOOKUP($A$6&amp;" "&amp;$A$7&amp;" "&amp;4,Data!$A:$K,6,0)),"-",VLOOKUP($A$6&amp;" "&amp;$A$7&amp;" "&amp;4,Data!$A:$K,6,0))</f>
        <v>-</v>
      </c>
      <c r="C12" s="39" t="str">
        <f>IF(ISNA(VLOOKUP($A$6&amp;" "&amp;$A$7&amp;" "&amp;4,Data!$A:$K,7,0)),"-",VLOOKUP($A$6&amp;" "&amp;$A$7&amp;" "&amp;4,Data!$A:$K,7,0))</f>
        <v>-</v>
      </c>
      <c r="D12" s="39" t="str">
        <f>IF(ISNA(VLOOKUP($A$6&amp;" "&amp;$A$7&amp;" "&amp;4,Data!$A:$K,8,0)),"-",VLOOKUP($A$6&amp;" "&amp;$A$7&amp;" "&amp;4,Data!$A:$K,8,0))</f>
        <v>-</v>
      </c>
      <c r="E12" s="40" t="str">
        <f>IF(ISNA(VLOOKUP($A$6&amp;" "&amp;$A$7&amp;" "&amp;4,Data!$A:$K,9,0)),"-",VLOOKUP($A$6&amp;" "&amp;$A$7&amp;" "&amp;4,Data!$A:$K,9,0))</f>
        <v>-</v>
      </c>
      <c r="F12" s="104"/>
      <c r="G12" s="38" t="str">
        <f>IF(ISNA(VLOOKUP($A$6&amp;" "&amp;$G$7&amp;" "&amp;4,Data!$A:$K,5,0)),"-",VLOOKUP($A$6&amp;" "&amp;$G$7&amp;" "&amp;4,Data!$A:$K,5,0))</f>
        <v>-</v>
      </c>
      <c r="H12" s="39" t="str">
        <f>IF(ISNA(VLOOKUP($A$6&amp;" "&amp;$G$7&amp;" "&amp;4,Data!$A:$K,6,0)),"-",VLOOKUP($A$6&amp;" "&amp;$G$7&amp;" "&amp;4,Data!$A:$K,6,0))</f>
        <v>-</v>
      </c>
      <c r="I12" s="39" t="str">
        <f>IF(ISNA(VLOOKUP($A$6&amp;" "&amp;$G$7&amp;" "&amp;4,Data!$A:$K,7,0)),"-",VLOOKUP($A$6&amp;" "&amp;$G$7&amp;" "&amp;4,Data!$A:$K,7,0))</f>
        <v>-</v>
      </c>
      <c r="J12" s="39" t="str">
        <f>IF(ISNA(VLOOKUP($A$6&amp;" "&amp;$G$7&amp;" "&amp;4,Data!$A:$K,8,0)),"-",VLOOKUP($A$6&amp;" "&amp;$G$7&amp;" "&amp;4,Data!$A:$K,8,0))</f>
        <v>-</v>
      </c>
      <c r="K12" s="40" t="str">
        <f>IF(ISNA(VLOOKUP($A$6&amp;" "&amp;$G$7&amp;" "&amp;4,Data!$A:$K,9,0)),"-",VLOOKUP($A$6&amp;" "&amp;$G$7&amp;" "&amp;4,Data!$A:$K,9,0))</f>
        <v>-</v>
      </c>
      <c r="L12" s="105"/>
      <c r="M12" s="38" t="str">
        <f>IF(ISNA(VLOOKUP($A$6&amp;" "&amp;$M$7&amp;" "&amp;4,Data!$A:$K,5,0)),"-",VLOOKUP($A$6&amp;" "&amp;$M$7&amp;" "&amp;4,Data!$A:$K,5,0))</f>
        <v>-</v>
      </c>
      <c r="N12" s="39" t="str">
        <f>IF(ISNA(VLOOKUP($A$6&amp;" "&amp;$M$7&amp;" "&amp;4,Data!$A:$K,6,0)),"-",VLOOKUP($A$6&amp;" "&amp;$M$7&amp;" "&amp;4,Data!$A:$K,6,0))</f>
        <v>-</v>
      </c>
      <c r="O12" s="39" t="str">
        <f>IF(ISNA(VLOOKUP($A$6&amp;" "&amp;$M$7&amp;" "&amp;4,Data!$A:$K,7,0)),"-",VLOOKUP($A$6&amp;" "&amp;$M$7&amp;" "&amp;4,Data!$A:$K,7,0))</f>
        <v>-</v>
      </c>
      <c r="P12" s="39" t="str">
        <f>IF(ISNA(VLOOKUP($A$6&amp;" "&amp;$M$7&amp;" "&amp;4,Data!$A:$K,8,0)),"-",VLOOKUP($A$6&amp;" "&amp;$M$7&amp;" "&amp;4,Data!$A:$K,8,0))</f>
        <v>-</v>
      </c>
      <c r="Q12" s="40" t="str">
        <f>IF(ISNA(VLOOKUP($A$6&amp;" "&amp;$M$7&amp;" "&amp;4,Data!$A:$K,9,0)),"-",VLOOKUP($A$6&amp;" "&amp;$M$7&amp;" "&amp;4,Data!$A:$K,9,0))</f>
        <v>-</v>
      </c>
      <c r="R12" s="91"/>
      <c r="S12" s="38" t="str">
        <f>IF(ISNA(VLOOKUP($A$6&amp;" "&amp;$S$7&amp;" "&amp;4,Data!$A:$K,5,0)),"-",VLOOKUP($A$6&amp;" "&amp;$S$7&amp;" "&amp;4,Data!$A:$K,5,0))</f>
        <v>-</v>
      </c>
      <c r="T12" s="39" t="str">
        <f>IF(ISNA(VLOOKUP($A$6&amp;" "&amp;$S$7&amp;" "&amp;4,Data!$A:$K,6,0)),"-",VLOOKUP($A$6&amp;" "&amp;$S$7&amp;" "&amp;4,Data!$A:$K,6,0))</f>
        <v>-</v>
      </c>
      <c r="U12" s="39" t="str">
        <f>IF(ISNA(VLOOKUP($A$6&amp;" "&amp;$S$7&amp;" "&amp;4,Data!$A:$K,7,0)),"-",VLOOKUP($A$6&amp;" "&amp;$S$7&amp;" "&amp;4,Data!$A:$K,7,0))</f>
        <v>-</v>
      </c>
      <c r="V12" s="39" t="str">
        <f>IF(ISNA(VLOOKUP($A$6&amp;" "&amp;$S$7&amp;" "&amp;4,Data!$A:$K,8,0)),"-",VLOOKUP($A$6&amp;" "&amp;$S$7&amp;" "&amp;4,Data!$A:$K,8,0))</f>
        <v>-</v>
      </c>
      <c r="W12" s="40" t="str">
        <f>IF(ISNA(VLOOKUP($A$6&amp;" "&amp;$S$7&amp;" "&amp;4,Data!$A:$K,9,0)),"-",VLOOKUP($A$6&amp;" "&amp;$S$7&amp;" "&amp;4,Data!$A:$K,9,0))</f>
        <v>-</v>
      </c>
    </row>
    <row r="13" spans="1:23">
      <c r="A13" s="38" t="str">
        <f>IF(ISNA(VLOOKUP($A$6&amp;" "&amp;$A$7&amp;" "&amp;5,Data!$A:$K,5,0)),"-",VLOOKUP($A$6&amp;" "&amp;$A$7&amp;" "&amp;5,Data!$A:$K,5,0))</f>
        <v>-</v>
      </c>
      <c r="B13" s="39" t="str">
        <f>IF(ISNA(VLOOKUP($A$6&amp;" "&amp;$A$7&amp;" "&amp;5,Data!$A:$K,6,0)),"-",VLOOKUP($A$6&amp;" "&amp;$A$7&amp;" "&amp;5,Data!$A:$K,6,0))</f>
        <v>-</v>
      </c>
      <c r="C13" s="39" t="str">
        <f>IF(ISNA(VLOOKUP($A$6&amp;" "&amp;$A$7&amp;" "&amp;5,Data!$A:$K,7,0)),"-",VLOOKUP($A$6&amp;" "&amp;$A$7&amp;" "&amp;5,Data!$A:$K,7,0))</f>
        <v>-</v>
      </c>
      <c r="D13" s="39" t="str">
        <f>IF(ISNA(VLOOKUP($A$6&amp;" "&amp;$A$7&amp;" "&amp;5,Data!$A:$K,8,0)),"-",VLOOKUP($A$6&amp;" "&amp;$A$7&amp;" "&amp;5,Data!$A:$K,8,0))</f>
        <v>-</v>
      </c>
      <c r="E13" s="40" t="str">
        <f>IF(ISNA(VLOOKUP($A$6&amp;" "&amp;$A$7&amp;" "&amp;5,Data!$A:$K,9,0)),"-",VLOOKUP($A$6&amp;" "&amp;$A$7&amp;" "&amp;5,Data!$A:$K,9,0))</f>
        <v>-</v>
      </c>
      <c r="F13" s="104"/>
      <c r="G13" s="38" t="str">
        <f>IF(ISNA(VLOOKUP($A$6&amp;" "&amp;$G$7&amp;" "&amp;5,Data!$A:$K,5,0)),"-",VLOOKUP($A$6&amp;" "&amp;$G$7&amp;" "&amp;5,Data!$A:$K,5,0))</f>
        <v>-</v>
      </c>
      <c r="H13" s="39" t="str">
        <f>IF(ISNA(VLOOKUP($A$6&amp;" "&amp;$G$7&amp;" "&amp;5,Data!$A:$K,6,0)),"-",VLOOKUP($A$6&amp;" "&amp;$G$7&amp;" "&amp;5,Data!$A:$K,6,0))</f>
        <v>-</v>
      </c>
      <c r="I13" s="39" t="str">
        <f>IF(ISNA(VLOOKUP($A$6&amp;" "&amp;$G$7&amp;" "&amp;5,Data!$A:$K,7,0)),"-",VLOOKUP($A$6&amp;" "&amp;$G$7&amp;" "&amp;5,Data!$A:$K,7,0))</f>
        <v>-</v>
      </c>
      <c r="J13" s="39" t="str">
        <f>IF(ISNA(VLOOKUP($A$6&amp;" "&amp;$G$7&amp;" "&amp;5,Data!$A:$K,8,0)),"-",VLOOKUP($A$6&amp;" "&amp;$G$7&amp;" "&amp;5,Data!$A:$K,8,0))</f>
        <v>-</v>
      </c>
      <c r="K13" s="40" t="str">
        <f>IF(ISNA(VLOOKUP($A$6&amp;" "&amp;$G$7&amp;" "&amp;5,Data!$A:$K,9,0)),"-",VLOOKUP($A$6&amp;" "&amp;$G$7&amp;" "&amp;5,Data!$A:$K,9,0))</f>
        <v>-</v>
      </c>
      <c r="L13" s="105"/>
      <c r="M13" s="38" t="str">
        <f>IF(ISNA(VLOOKUP($A$6&amp;" "&amp;$M$7&amp;" "&amp;5,Data!$A:$K,5,0)),"-",VLOOKUP($A$6&amp;" "&amp;$M$7&amp;" "&amp;5,Data!$A:$K,5,0))</f>
        <v>-</v>
      </c>
      <c r="N13" s="39" t="str">
        <f>IF(ISNA(VLOOKUP($A$6&amp;" "&amp;$M$7&amp;" "&amp;5,Data!$A:$K,6,0)),"-",VLOOKUP($A$6&amp;" "&amp;$M$7&amp;" "&amp;5,Data!$A:$K,6,0))</f>
        <v>-</v>
      </c>
      <c r="O13" s="39" t="str">
        <f>IF(ISNA(VLOOKUP($A$6&amp;" "&amp;$M$7&amp;" "&amp;5,Data!$A:$K,7,0)),"-",VLOOKUP($A$6&amp;" "&amp;$M$7&amp;" "&amp;5,Data!$A:$K,7,0))</f>
        <v>-</v>
      </c>
      <c r="P13" s="39" t="str">
        <f>IF(ISNA(VLOOKUP($A$6&amp;" "&amp;$M$7&amp;" "&amp;5,Data!$A:$K,8,0)),"-",VLOOKUP($A$6&amp;" "&amp;$M$7&amp;" "&amp;5,Data!$A:$K,8,0))</f>
        <v>-</v>
      </c>
      <c r="Q13" s="40" t="str">
        <f>IF(ISNA(VLOOKUP($A$6&amp;" "&amp;$M$7&amp;" "&amp;5,Data!$A:$K,9,0)),"-",VLOOKUP($A$6&amp;" "&amp;$M$7&amp;" "&amp;5,Data!$A:$K,9,0))</f>
        <v>-</v>
      </c>
      <c r="R13" s="91"/>
      <c r="S13" s="38" t="str">
        <f>IF(ISNA(VLOOKUP($A$6&amp;" "&amp;$S$7&amp;" "&amp;5,Data!$A:$K,5,0)),"-",VLOOKUP($A$6&amp;" "&amp;$S$7&amp;" "&amp;5,Data!$A:$K,5,0))</f>
        <v>-</v>
      </c>
      <c r="T13" s="39" t="str">
        <f>IF(ISNA(VLOOKUP($A$6&amp;" "&amp;$S$7&amp;" "&amp;5,Data!$A:$K,6,0)),"-",VLOOKUP($A$6&amp;" "&amp;$S$7&amp;" "&amp;5,Data!$A:$K,6,0))</f>
        <v>-</v>
      </c>
      <c r="U13" s="39" t="str">
        <f>IF(ISNA(VLOOKUP($A$6&amp;" "&amp;$S$7&amp;" "&amp;5,Data!$A:$K,7,0)),"-",VLOOKUP($A$6&amp;" "&amp;$S$7&amp;" "&amp;5,Data!$A:$K,7,0))</f>
        <v>-</v>
      </c>
      <c r="V13" s="39" t="str">
        <f>IF(ISNA(VLOOKUP($A$6&amp;" "&amp;$S$7&amp;" "&amp;5,Data!$A:$K,8,0)),"-",VLOOKUP($A$6&amp;" "&amp;$S$7&amp;" "&amp;5,Data!$A:$K,8,0))</f>
        <v>-</v>
      </c>
      <c r="W13" s="40" t="str">
        <f>IF(ISNA(VLOOKUP($A$6&amp;" "&amp;$S$7&amp;" "&amp;5,Data!$A:$K,9,0)),"-",VLOOKUP($A$6&amp;" "&amp;$S$7&amp;" "&amp;5,Data!$A:$K,9,0))</f>
        <v>-</v>
      </c>
    </row>
    <row r="14" spans="1:23">
      <c r="A14" s="38" t="str">
        <f>IF(ISNA(VLOOKUP($A$6&amp;" "&amp;$A$7&amp;" "&amp;6,Data!$A:$K,5,0)),"-",VLOOKUP($A$6&amp;" "&amp;$A$7&amp;" "&amp;6,Data!$A:$K,5,0))</f>
        <v>-</v>
      </c>
      <c r="B14" s="39" t="str">
        <f>IF(ISNA(VLOOKUP($A$6&amp;" "&amp;$A$7&amp;" "&amp;6,Data!$A:$K,6,0)),"-",VLOOKUP($A$6&amp;" "&amp;$A$7&amp;" "&amp;6,Data!$A:$K,6,0))</f>
        <v>-</v>
      </c>
      <c r="C14" s="39" t="str">
        <f>IF(ISNA(VLOOKUP($A$6&amp;" "&amp;$A$7&amp;" "&amp;6,Data!$A:$K,7,0)),"-",VLOOKUP($A$6&amp;" "&amp;$A$7&amp;" "&amp;6,Data!$A:$K,7,0))</f>
        <v>-</v>
      </c>
      <c r="D14" s="39" t="str">
        <f>IF(ISNA(VLOOKUP($A$6&amp;" "&amp;$A$7&amp;" "&amp;6,Data!$A:$K,8,0)),"-",VLOOKUP($A$6&amp;" "&amp;$A$7&amp;" "&amp;6,Data!$A:$K,8,0))</f>
        <v>-</v>
      </c>
      <c r="E14" s="40" t="str">
        <f>IF(ISNA(VLOOKUP($A$6&amp;" "&amp;$A$7&amp;" "&amp;6,Data!$A:$K,9,0)),"-",VLOOKUP($A$6&amp;" "&amp;$A$7&amp;" "&amp;6,Data!$A:$K,9,0))</f>
        <v>-</v>
      </c>
      <c r="F14" s="104"/>
      <c r="G14" s="38" t="str">
        <f>IF(ISNA(VLOOKUP($A$6&amp;" "&amp;$G$7&amp;" "&amp;6,Data!$A:$K,5,0)),"-",VLOOKUP($A$6&amp;" "&amp;$G$7&amp;" "&amp;6,Data!$A:$K,5,0))</f>
        <v>-</v>
      </c>
      <c r="H14" s="39" t="str">
        <f>IF(ISNA(VLOOKUP($A$6&amp;" "&amp;$G$7&amp;" "&amp;6,Data!$A:$K,6,0)),"-",VLOOKUP($A$6&amp;" "&amp;$G$7&amp;" "&amp;6,Data!$A:$K,6,0))</f>
        <v>-</v>
      </c>
      <c r="I14" s="39" t="str">
        <f>IF(ISNA(VLOOKUP($A$6&amp;" "&amp;$G$7&amp;" "&amp;6,Data!$A:$K,7,0)),"-",VLOOKUP($A$6&amp;" "&amp;$G$7&amp;" "&amp;6,Data!$A:$K,7,0))</f>
        <v>-</v>
      </c>
      <c r="J14" s="39" t="str">
        <f>IF(ISNA(VLOOKUP($A$6&amp;" "&amp;$G$7&amp;" "&amp;6,Data!$A:$K,8,0)),"-",VLOOKUP($A$6&amp;" "&amp;$G$7&amp;" "&amp;6,Data!$A:$K,8,0))</f>
        <v>-</v>
      </c>
      <c r="K14" s="40" t="str">
        <f>IF(ISNA(VLOOKUP($A$6&amp;" "&amp;$G$7&amp;" "&amp;6,Data!$A:$K,9,0)),"-",VLOOKUP($A$6&amp;" "&amp;$G$7&amp;" "&amp;6,Data!$A:$K,9,0))</f>
        <v>-</v>
      </c>
      <c r="L14" s="105"/>
      <c r="M14" s="38" t="str">
        <f>IF(ISNA(VLOOKUP($A$6&amp;" "&amp;$M$7&amp;" "&amp;6,Data!$A:$K,5,0)),"-",VLOOKUP($A$6&amp;" "&amp;$M$7&amp;" "&amp;6,Data!$A:$K,5,0))</f>
        <v>-</v>
      </c>
      <c r="N14" s="39" t="str">
        <f>IF(ISNA(VLOOKUP($A$6&amp;" "&amp;$M$7&amp;" "&amp;6,Data!$A:$K,6,0)),"-",VLOOKUP($A$6&amp;" "&amp;$M$7&amp;" "&amp;6,Data!$A:$K,6,0))</f>
        <v>-</v>
      </c>
      <c r="O14" s="39" t="str">
        <f>IF(ISNA(VLOOKUP($A$6&amp;" "&amp;$M$7&amp;" "&amp;6,Data!$A:$K,7,0)),"-",VLOOKUP($A$6&amp;" "&amp;$M$7&amp;" "&amp;6,Data!$A:$K,7,0))</f>
        <v>-</v>
      </c>
      <c r="P14" s="39" t="str">
        <f>IF(ISNA(VLOOKUP($A$6&amp;" "&amp;$M$7&amp;" "&amp;6,Data!$A:$K,8,0)),"-",VLOOKUP($A$6&amp;" "&amp;$M$7&amp;" "&amp;6,Data!$A:$K,8,0))</f>
        <v>-</v>
      </c>
      <c r="Q14" s="40" t="str">
        <f>IF(ISNA(VLOOKUP($A$6&amp;" "&amp;$M$7&amp;" "&amp;6,Data!$A:$K,9,0)),"-",VLOOKUP($A$6&amp;" "&amp;$M$7&amp;" "&amp;6,Data!$A:$K,9,0))</f>
        <v>-</v>
      </c>
      <c r="R14" s="91"/>
      <c r="S14" s="38" t="str">
        <f>IF(ISNA(VLOOKUP($A$6&amp;" "&amp;$S$7&amp;" "&amp;6,Data!$A:$K,5,0)),"-",VLOOKUP($A$6&amp;" "&amp;$S$7&amp;" "&amp;6,Data!$A:$K,5,0))</f>
        <v>-</v>
      </c>
      <c r="T14" s="39" t="str">
        <f>IF(ISNA(VLOOKUP($A$6&amp;" "&amp;$S$7&amp;" "&amp;6,Data!$A:$K,6,0)),"-",VLOOKUP($A$6&amp;" "&amp;$S$7&amp;" "&amp;6,Data!$A:$K,6,0))</f>
        <v>-</v>
      </c>
      <c r="U14" s="39" t="str">
        <f>IF(ISNA(VLOOKUP($A$6&amp;" "&amp;$S$7&amp;" "&amp;6,Data!$A:$K,7,0)),"-",VLOOKUP($A$6&amp;" "&amp;$S$7&amp;" "&amp;6,Data!$A:$K,7,0))</f>
        <v>-</v>
      </c>
      <c r="V14" s="39" t="str">
        <f>IF(ISNA(VLOOKUP($A$6&amp;" "&amp;$S$7&amp;" "&amp;6,Data!$A:$K,8,0)),"-",VLOOKUP($A$6&amp;" "&amp;$S$7&amp;" "&amp;6,Data!$A:$K,8,0))</f>
        <v>-</v>
      </c>
      <c r="W14" s="40" t="str">
        <f>IF(ISNA(VLOOKUP($A$6&amp;" "&amp;$S$7&amp;" "&amp;6,Data!$A:$K,9,0)),"-",VLOOKUP($A$6&amp;" "&amp;$S$7&amp;" "&amp;6,Data!$A:$K,9,0))</f>
        <v>-</v>
      </c>
    </row>
    <row r="15" spans="1:23">
      <c r="A15" s="38" t="str">
        <f>IF(ISNA(VLOOKUP($A$6&amp;" "&amp;$A$7&amp;" "&amp;7,Data!$A:$K,5,0)),"-",VLOOKUP($A$6&amp;" "&amp;$A$7&amp;" "&amp;7,Data!$A:$K,5,0))</f>
        <v>-</v>
      </c>
      <c r="B15" s="39" t="str">
        <f>IF(ISNA(VLOOKUP($A$6&amp;" "&amp;$A$7&amp;" "&amp;7,Data!$A:$K,6,0)),"-",VLOOKUP($A$6&amp;" "&amp;$A$7&amp;" "&amp;7,Data!$A:$K,6,0))</f>
        <v>-</v>
      </c>
      <c r="C15" s="39" t="str">
        <f>IF(ISNA(VLOOKUP($A$6&amp;" "&amp;$A$7&amp;" "&amp;7,Data!$A:$K,7,0)),"-",VLOOKUP($A$6&amp;" "&amp;$A$7&amp;" "&amp;7,Data!$A:$K,7,0))</f>
        <v>-</v>
      </c>
      <c r="D15" s="39" t="str">
        <f>IF(ISNA(VLOOKUP($A$6&amp;" "&amp;$A$7&amp;" "&amp;7,Data!$A:$K,8,0)),"-",VLOOKUP($A$6&amp;" "&amp;$A$7&amp;" "&amp;7,Data!$A:$K,8,0))</f>
        <v>-</v>
      </c>
      <c r="E15" s="40" t="str">
        <f>IF(ISNA(VLOOKUP($A$6&amp;" "&amp;$A$7&amp;" "&amp;7,Data!$A:$K,9,0)),"-",VLOOKUP($A$6&amp;" "&amp;$A$7&amp;" "&amp;7,Data!$A:$K,9,0))</f>
        <v>-</v>
      </c>
      <c r="F15" s="104"/>
      <c r="G15" s="38" t="str">
        <f>IF(ISNA(VLOOKUP($A$6&amp;" "&amp;$G$7&amp;" "&amp;7,Data!$A:$K,5,0)),"-",VLOOKUP($A$6&amp;" "&amp;$G$7&amp;" "&amp;7,Data!$A:$K,5,0))</f>
        <v>-</v>
      </c>
      <c r="H15" s="39" t="str">
        <f>IF(ISNA(VLOOKUP($A$6&amp;" "&amp;$G$7&amp;" "&amp;7,Data!$A:$K,6,0)),"-",VLOOKUP($A$6&amp;" "&amp;$G$7&amp;" "&amp;7,Data!$A:$K,6,0))</f>
        <v>-</v>
      </c>
      <c r="I15" s="39" t="str">
        <f>IF(ISNA(VLOOKUP($A$6&amp;" "&amp;$G$7&amp;" "&amp;7,Data!$A:$K,7,0)),"-",VLOOKUP($A$6&amp;" "&amp;$G$7&amp;" "&amp;7,Data!$A:$K,7,0))</f>
        <v>-</v>
      </c>
      <c r="J15" s="39" t="str">
        <f>IF(ISNA(VLOOKUP($A$6&amp;" "&amp;$G$7&amp;" "&amp;7,Data!$A:$K,8,0)),"-",VLOOKUP($A$6&amp;" "&amp;$G$7&amp;" "&amp;7,Data!$A:$K,8,0))</f>
        <v>-</v>
      </c>
      <c r="K15" s="40" t="str">
        <f>IF(ISNA(VLOOKUP($A$6&amp;" "&amp;$G$7&amp;" "&amp;7,Data!$A:$K,9,0)),"-",VLOOKUP($A$6&amp;" "&amp;$G$7&amp;" "&amp;7,Data!$A:$K,9,0))</f>
        <v>-</v>
      </c>
      <c r="L15" s="105"/>
      <c r="M15" s="38" t="str">
        <f>IF(ISNA(VLOOKUP($A$6&amp;" "&amp;$M$7&amp;" "&amp;7,Data!$A:$K,5,0)),"-",VLOOKUP($A$6&amp;" "&amp;$M$7&amp;" "&amp;7,Data!$A:$K,5,0))</f>
        <v>-</v>
      </c>
      <c r="N15" s="39" t="str">
        <f>IF(ISNA(VLOOKUP($A$6&amp;" "&amp;$M$7&amp;" "&amp;7,Data!$A:$K,6,0)),"-",VLOOKUP($A$6&amp;" "&amp;$M$7&amp;" "&amp;7,Data!$A:$K,6,0))</f>
        <v>-</v>
      </c>
      <c r="O15" s="39" t="str">
        <f>IF(ISNA(VLOOKUP($A$6&amp;" "&amp;$M$7&amp;" "&amp;7,Data!$A:$K,7,0)),"-",VLOOKUP($A$6&amp;" "&amp;$M$7&amp;" "&amp;7,Data!$A:$K,7,0))</f>
        <v>-</v>
      </c>
      <c r="P15" s="39" t="str">
        <f>IF(ISNA(VLOOKUP($A$6&amp;" "&amp;$M$7&amp;" "&amp;7,Data!$A:$K,8,0)),"-",VLOOKUP($A$6&amp;" "&amp;$M$7&amp;" "&amp;7,Data!$A:$K,8,0))</f>
        <v>-</v>
      </c>
      <c r="Q15" s="40" t="str">
        <f>IF(ISNA(VLOOKUP($A$6&amp;" "&amp;$M$7&amp;" "&amp;7,Data!$A:$K,9,0)),"-",VLOOKUP($A$6&amp;" "&amp;$M$7&amp;" "&amp;7,Data!$A:$K,9,0))</f>
        <v>-</v>
      </c>
      <c r="R15" s="91"/>
      <c r="S15" s="38" t="str">
        <f>IF(ISNA(VLOOKUP($A$6&amp;" "&amp;$S$7&amp;" "&amp;7,Data!$A:$K,5,0)),"-",VLOOKUP($A$6&amp;" "&amp;$S$7&amp;" "&amp;7,Data!$A:$K,5,0))</f>
        <v>-</v>
      </c>
      <c r="T15" s="39" t="str">
        <f>IF(ISNA(VLOOKUP($A$6&amp;" "&amp;$S$7&amp;" "&amp;7,Data!$A:$K,6,0)),"-",VLOOKUP($A$6&amp;" "&amp;$S$7&amp;" "&amp;7,Data!$A:$K,6,0))</f>
        <v>-</v>
      </c>
      <c r="U15" s="39" t="str">
        <f>IF(ISNA(VLOOKUP($A$6&amp;" "&amp;$S$7&amp;" "&amp;7,Data!$A:$K,7,0)),"-",VLOOKUP($A$6&amp;" "&amp;$S$7&amp;" "&amp;7,Data!$A:$K,7,0))</f>
        <v>-</v>
      </c>
      <c r="V15" s="39" t="str">
        <f>IF(ISNA(VLOOKUP($A$6&amp;" "&amp;$S$7&amp;" "&amp;7,Data!$A:$K,8,0)),"-",VLOOKUP($A$6&amp;" "&amp;$S$7&amp;" "&amp;7,Data!$A:$K,8,0))</f>
        <v>-</v>
      </c>
      <c r="W15" s="40" t="str">
        <f>IF(ISNA(VLOOKUP($A$6&amp;" "&amp;$S$7&amp;" "&amp;7,Data!$A:$K,9,0)),"-",VLOOKUP($A$6&amp;" "&amp;$S$7&amp;" "&amp;7,Data!$A:$K,9,0))</f>
        <v>-</v>
      </c>
    </row>
    <row r="16" spans="1:23">
      <c r="A16" s="38" t="str">
        <f>IF(ISNA(VLOOKUP($A$6&amp;" "&amp;$A$7&amp;" "&amp;8,Data!$A:$K,5,0)),"-",VLOOKUP($A$6&amp;" "&amp;$A$7&amp;" "&amp;8,Data!$A:$K,5,0))</f>
        <v>-</v>
      </c>
      <c r="B16" s="39" t="str">
        <f>IF(ISNA(VLOOKUP($A$6&amp;" "&amp;$A$7&amp;" "&amp;8,Data!$A:$K,6,0)),"-",VLOOKUP($A$6&amp;" "&amp;$A$7&amp;" "&amp;8,Data!$A:$K,6,0))</f>
        <v>-</v>
      </c>
      <c r="C16" s="39" t="str">
        <f>IF(ISNA(VLOOKUP($A$6&amp;" "&amp;$A$7&amp;" "&amp;8,Data!$A:$K,7,0)),"-",VLOOKUP($A$6&amp;" "&amp;$A$7&amp;" "&amp;8,Data!$A:$K,7,0))</f>
        <v>-</v>
      </c>
      <c r="D16" s="39" t="str">
        <f>IF(ISNA(VLOOKUP($A$6&amp;" "&amp;$A$7&amp;" "&amp;8,Data!$A:$K,8,0)),"-",VLOOKUP($A$6&amp;" "&amp;$A$7&amp;" "&amp;8,Data!$A:$K,8,0))</f>
        <v>-</v>
      </c>
      <c r="E16" s="40" t="str">
        <f>IF(ISNA(VLOOKUP($A$6&amp;" "&amp;$A$7&amp;" "&amp;8,Data!$A:$K,9,0)),"-",VLOOKUP($A$6&amp;" "&amp;$A$7&amp;" "&amp;8,Data!$A:$K,9,0))</f>
        <v>-</v>
      </c>
      <c r="F16" s="104"/>
      <c r="G16" s="38" t="str">
        <f>IF(ISNA(VLOOKUP($A$6&amp;" "&amp;$G$7&amp;" "&amp;8,Data!$A:$K,5,0)),"-",VLOOKUP($A$6&amp;" "&amp;$G$7&amp;" "&amp;8,Data!$A:$K,5,0))</f>
        <v>-</v>
      </c>
      <c r="H16" s="39" t="str">
        <f>IF(ISNA(VLOOKUP($A$6&amp;" "&amp;$G$7&amp;" "&amp;8,Data!$A:$K,6,0)),"-",VLOOKUP($A$6&amp;" "&amp;$G$7&amp;" "&amp;8,Data!$A:$K,6,0))</f>
        <v>-</v>
      </c>
      <c r="I16" s="39" t="str">
        <f>IF(ISNA(VLOOKUP($A$6&amp;" "&amp;$G$7&amp;" "&amp;8,Data!$A:$K,7,0)),"-",VLOOKUP($A$6&amp;" "&amp;$G$7&amp;" "&amp;8,Data!$A:$K,7,0))</f>
        <v>-</v>
      </c>
      <c r="J16" s="39" t="str">
        <f>IF(ISNA(VLOOKUP($A$6&amp;" "&amp;$G$7&amp;" "&amp;8,Data!$A:$K,8,0)),"-",VLOOKUP($A$6&amp;" "&amp;$G$7&amp;" "&amp;8,Data!$A:$K,8,0))</f>
        <v>-</v>
      </c>
      <c r="K16" s="40" t="str">
        <f>IF(ISNA(VLOOKUP($A$6&amp;" "&amp;$G$7&amp;" "&amp;8,Data!$A:$K,9,0)),"-",VLOOKUP($A$6&amp;" "&amp;$G$7&amp;" "&amp;8,Data!$A:$K,9,0))</f>
        <v>-</v>
      </c>
      <c r="L16" s="105"/>
      <c r="M16" s="38" t="str">
        <f>IF(ISNA(VLOOKUP($A$6&amp;" "&amp;$M$7&amp;" "&amp;8,Data!$A:$K,5,0)),"-",VLOOKUP($A$6&amp;" "&amp;$M$7&amp;" "&amp;8,Data!$A:$K,5,0))</f>
        <v>-</v>
      </c>
      <c r="N16" s="39" t="str">
        <f>IF(ISNA(VLOOKUP($A$6&amp;" "&amp;$M$7&amp;" "&amp;8,Data!$A:$K,6,0)),"-",VLOOKUP($A$6&amp;" "&amp;$M$7&amp;" "&amp;8,Data!$A:$K,6,0))</f>
        <v>-</v>
      </c>
      <c r="O16" s="39" t="str">
        <f>IF(ISNA(VLOOKUP($A$6&amp;" "&amp;$M$7&amp;" "&amp;8,Data!$A:$K,7,0)),"-",VLOOKUP($A$6&amp;" "&amp;$M$7&amp;" "&amp;8,Data!$A:$K,7,0))</f>
        <v>-</v>
      </c>
      <c r="P16" s="39" t="str">
        <f>IF(ISNA(VLOOKUP($A$6&amp;" "&amp;$M$7&amp;" "&amp;8,Data!$A:$K,8,0)),"-",VLOOKUP($A$6&amp;" "&amp;$M$7&amp;" "&amp;8,Data!$A:$K,8,0))</f>
        <v>-</v>
      </c>
      <c r="Q16" s="40" t="str">
        <f>IF(ISNA(VLOOKUP($A$6&amp;" "&amp;$M$7&amp;" "&amp;8,Data!$A:$K,9,0)),"-",VLOOKUP($A$6&amp;" "&amp;$M$7&amp;" "&amp;8,Data!$A:$K,9,0))</f>
        <v>-</v>
      </c>
      <c r="R16" s="91"/>
      <c r="S16" s="38" t="str">
        <f>IF(ISNA(VLOOKUP($A$6&amp;" "&amp;$S$7&amp;" "&amp;8,Data!$A:$K,5,0)),"-",VLOOKUP($A$6&amp;" "&amp;$S$7&amp;" "&amp;8,Data!$A:$K,5,0))</f>
        <v>-</v>
      </c>
      <c r="T16" s="39" t="str">
        <f>IF(ISNA(VLOOKUP($A$6&amp;" "&amp;$S$7&amp;" "&amp;8,Data!$A:$K,6,0)),"-",VLOOKUP($A$6&amp;" "&amp;$S$7&amp;" "&amp;8,Data!$A:$K,6,0))</f>
        <v>-</v>
      </c>
      <c r="U16" s="39" t="str">
        <f>IF(ISNA(VLOOKUP($A$6&amp;" "&amp;$S$7&amp;" "&amp;8,Data!$A:$K,7,0)),"-",VLOOKUP($A$6&amp;" "&amp;$S$7&amp;" "&amp;8,Data!$A:$K,7,0))</f>
        <v>-</v>
      </c>
      <c r="V16" s="39" t="str">
        <f>IF(ISNA(VLOOKUP($A$6&amp;" "&amp;$S$7&amp;" "&amp;8,Data!$A:$K,8,0)),"-",VLOOKUP($A$6&amp;" "&amp;$S$7&amp;" "&amp;8,Data!$A:$K,8,0))</f>
        <v>-</v>
      </c>
      <c r="W16" s="40" t="str">
        <f>IF(ISNA(VLOOKUP($A$6&amp;" "&amp;$S$7&amp;" "&amp;8,Data!$A:$K,9,0)),"-",VLOOKUP($A$6&amp;" "&amp;$S$7&amp;" "&amp;8,Data!$A:$K,9,0))</f>
        <v>-</v>
      </c>
    </row>
    <row r="17" spans="1:23">
      <c r="A17" s="38" t="str">
        <f>IF(ISNA(VLOOKUP($A$6&amp;" "&amp;$A$7&amp;" "&amp;9,Data!$A:$K,5,0)),"-",VLOOKUP($A$6&amp;" "&amp;$A$7&amp;" "&amp;9,Data!$A:$K,5,0))</f>
        <v>-</v>
      </c>
      <c r="B17" s="39" t="str">
        <f>IF(ISNA(VLOOKUP($A$6&amp;" "&amp;$A$7&amp;" "&amp;9,Data!$A:$K,6,0)),"-",VLOOKUP($A$6&amp;" "&amp;$A$7&amp;" "&amp;9,Data!$A:$K,6,0))</f>
        <v>-</v>
      </c>
      <c r="C17" s="39" t="str">
        <f>IF(ISNA(VLOOKUP($A$6&amp;" "&amp;$A$7&amp;" "&amp;9,Data!$A:$K,7,0)),"-",VLOOKUP($A$6&amp;" "&amp;$A$7&amp;" "&amp;9,Data!$A:$K,7,0))</f>
        <v>-</v>
      </c>
      <c r="D17" s="39" t="str">
        <f>IF(ISNA(VLOOKUP($A$6&amp;" "&amp;$A$7&amp;" "&amp;9,Data!$A:$K,8,0)),"-",VLOOKUP($A$6&amp;" "&amp;$A$7&amp;" "&amp;9,Data!$A:$K,8,0))</f>
        <v>-</v>
      </c>
      <c r="E17" s="40" t="str">
        <f>IF(ISNA(VLOOKUP($A$6&amp;" "&amp;$A$7&amp;" "&amp;9,Data!$A:$K,9,0)),"-",VLOOKUP($A$6&amp;" "&amp;$A$7&amp;" "&amp;9,Data!$A:$K,9,0))</f>
        <v>-</v>
      </c>
      <c r="F17" s="104"/>
      <c r="G17" s="38" t="str">
        <f>IF(ISNA(VLOOKUP($A$6&amp;" "&amp;$G$7&amp;" "&amp;9,Data!$A:$K,5,0)),"-",VLOOKUP($A$6&amp;" "&amp;$G$7&amp;" "&amp;9,Data!$A:$K,5,0))</f>
        <v>-</v>
      </c>
      <c r="H17" s="39" t="str">
        <f>IF(ISNA(VLOOKUP($A$6&amp;" "&amp;$G$7&amp;" "&amp;9,Data!$A:$K,6,0)),"-",VLOOKUP($A$6&amp;" "&amp;$G$7&amp;" "&amp;9,Data!$A:$K,6,0))</f>
        <v>-</v>
      </c>
      <c r="I17" s="39" t="str">
        <f>IF(ISNA(VLOOKUP($A$6&amp;" "&amp;$G$7&amp;" "&amp;9,Data!$A:$K,7,0)),"-",VLOOKUP($A$6&amp;" "&amp;$G$7&amp;" "&amp;9,Data!$A:$K,7,0))</f>
        <v>-</v>
      </c>
      <c r="J17" s="39" t="str">
        <f>IF(ISNA(VLOOKUP($A$6&amp;" "&amp;$G$7&amp;" "&amp;9,Data!$A:$K,8,0)),"-",VLOOKUP($A$6&amp;" "&amp;$G$7&amp;" "&amp;9,Data!$A:$K,8,0))</f>
        <v>-</v>
      </c>
      <c r="K17" s="40" t="str">
        <f>IF(ISNA(VLOOKUP($A$6&amp;" "&amp;$G$7&amp;" "&amp;9,Data!$A:$K,9,0)),"-",VLOOKUP($A$6&amp;" "&amp;$G$7&amp;" "&amp;9,Data!$A:$K,9,0))</f>
        <v>-</v>
      </c>
      <c r="L17" s="105"/>
      <c r="M17" s="38" t="str">
        <f>IF(ISNA(VLOOKUP($A$6&amp;" "&amp;$M$7&amp;" "&amp;9,Data!$A:$K,5,0)),"-",VLOOKUP($A$6&amp;" "&amp;$M$7&amp;" "&amp;9,Data!$A:$K,5,0))</f>
        <v>-</v>
      </c>
      <c r="N17" s="39" t="str">
        <f>IF(ISNA(VLOOKUP($A$6&amp;" "&amp;$M$7&amp;" "&amp;9,Data!$A:$K,6,0)),"-",VLOOKUP($A$6&amp;" "&amp;$M$7&amp;" "&amp;9,Data!$A:$K,6,0))</f>
        <v>-</v>
      </c>
      <c r="O17" s="39" t="str">
        <f>IF(ISNA(VLOOKUP($A$6&amp;" "&amp;$M$7&amp;" "&amp;9,Data!$A:$K,7,0)),"-",VLOOKUP($A$6&amp;" "&amp;$M$7&amp;" "&amp;9,Data!$A:$K,7,0))</f>
        <v>-</v>
      </c>
      <c r="P17" s="39" t="str">
        <f>IF(ISNA(VLOOKUP($A$6&amp;" "&amp;$M$7&amp;" "&amp;9,Data!$A:$K,8,0)),"-",VLOOKUP($A$6&amp;" "&amp;$M$7&amp;" "&amp;9,Data!$A:$K,8,0))</f>
        <v>-</v>
      </c>
      <c r="Q17" s="40" t="str">
        <f>IF(ISNA(VLOOKUP($A$6&amp;" "&amp;$M$7&amp;" "&amp;9,Data!$A:$K,9,0)),"-",VLOOKUP($A$6&amp;" "&amp;$M$7&amp;" "&amp;9,Data!$A:$K,9,0))</f>
        <v>-</v>
      </c>
      <c r="R17" s="91"/>
      <c r="S17" s="38" t="str">
        <f>IF(ISNA(VLOOKUP($A$6&amp;" "&amp;$S$7&amp;" "&amp;9,Data!$A:$K,5,0)),"-",VLOOKUP($A$6&amp;" "&amp;$S$7&amp;" "&amp;9,Data!$A:$K,5,0))</f>
        <v>-</v>
      </c>
      <c r="T17" s="39" t="str">
        <f>IF(ISNA(VLOOKUP($A$6&amp;" "&amp;$S$7&amp;" "&amp;9,Data!$A:$K,6,0)),"-",VLOOKUP($A$6&amp;" "&amp;$S$7&amp;" "&amp;9,Data!$A:$K,6,0))</f>
        <v>-</v>
      </c>
      <c r="U17" s="39" t="str">
        <f>IF(ISNA(VLOOKUP($A$6&amp;" "&amp;$S$7&amp;" "&amp;9,Data!$A:$K,7,0)),"-",VLOOKUP($A$6&amp;" "&amp;$S$7&amp;" "&amp;9,Data!$A:$K,7,0))</f>
        <v>-</v>
      </c>
      <c r="V17" s="39" t="str">
        <f>IF(ISNA(VLOOKUP($A$6&amp;" "&amp;$S$7&amp;" "&amp;9,Data!$A:$K,8,0)),"-",VLOOKUP($A$6&amp;" "&amp;$S$7&amp;" "&amp;9,Data!$A:$K,8,0))</f>
        <v>-</v>
      </c>
      <c r="W17" s="40" t="str">
        <f>IF(ISNA(VLOOKUP($A$6&amp;" "&amp;$S$7&amp;" "&amp;9,Data!$A:$K,9,0)),"-",VLOOKUP($A$6&amp;" "&amp;$S$7&amp;" "&amp;9,Data!$A:$K,9,0))</f>
        <v>-</v>
      </c>
    </row>
    <row r="18" spans="1:23">
      <c r="A18" s="38" t="str">
        <f>IF(ISNA(VLOOKUP($A$6&amp;" "&amp;$A$7&amp;" "&amp;10,Data!$A:$K,5,0)),"-",VLOOKUP($A$6&amp;" "&amp;$A$7&amp;" "&amp;10,Data!$A:$K,5,0))</f>
        <v>-</v>
      </c>
      <c r="B18" s="39" t="str">
        <f>IF(ISNA(VLOOKUP($A$6&amp;" "&amp;$A$7&amp;" "&amp;10,Data!$A:$K,6,0)),"-",VLOOKUP($A$6&amp;" "&amp;$A$7&amp;" "&amp;10,Data!$A:$K,6,0))</f>
        <v>-</v>
      </c>
      <c r="C18" s="39" t="str">
        <f>IF(ISNA(VLOOKUP($A$6&amp;" "&amp;$A$7&amp;" "&amp;10,Data!$A:$K,7,0)),"-",VLOOKUP($A$6&amp;" "&amp;$A$7&amp;" "&amp;10,Data!$A:$K,7,0))</f>
        <v>-</v>
      </c>
      <c r="D18" s="39" t="str">
        <f>IF(ISNA(VLOOKUP($A$6&amp;" "&amp;$A$7&amp;" "&amp;10,Data!$A:$K,8,0)),"-",VLOOKUP($A$6&amp;" "&amp;$A$7&amp;" "&amp;10,Data!$A:$K,8,0))</f>
        <v>-</v>
      </c>
      <c r="E18" s="40" t="str">
        <f>IF(ISNA(VLOOKUP($A$6&amp;" "&amp;$A$7&amp;" "&amp;10,Data!$A:$K,9,0)),"-",VLOOKUP($A$6&amp;" "&amp;$A$7&amp;" "&amp;10,Data!$A:$K,9,0))</f>
        <v>-</v>
      </c>
      <c r="F18" s="104"/>
      <c r="G18" s="38" t="str">
        <f>IF(ISNA(VLOOKUP($A$6&amp;" "&amp;$G$7&amp;" "&amp;10,Data!$A:$K,5,0)),"-",VLOOKUP($A$6&amp;" "&amp;$G$7&amp;" "&amp;10,Data!$A:$K,5,0))</f>
        <v>-</v>
      </c>
      <c r="H18" s="39" t="str">
        <f>IF(ISNA(VLOOKUP($A$6&amp;" "&amp;$G$7&amp;" "&amp;10,Data!$A:$K,6,0)),"-",VLOOKUP($A$6&amp;" "&amp;$G$7&amp;" "&amp;10,Data!$A:$K,6,0))</f>
        <v>-</v>
      </c>
      <c r="I18" s="39" t="str">
        <f>IF(ISNA(VLOOKUP($A$6&amp;" "&amp;$G$7&amp;" "&amp;10,Data!$A:$K,7,0)),"-",VLOOKUP($A$6&amp;" "&amp;$G$7&amp;" "&amp;10,Data!$A:$K,7,0))</f>
        <v>-</v>
      </c>
      <c r="J18" s="39" t="str">
        <f>IF(ISNA(VLOOKUP($A$6&amp;" "&amp;$G$7&amp;" "&amp;10,Data!$A:$K,8,0)),"-",VLOOKUP($A$6&amp;" "&amp;$G$7&amp;" "&amp;10,Data!$A:$K,8,0))</f>
        <v>-</v>
      </c>
      <c r="K18" s="40" t="str">
        <f>IF(ISNA(VLOOKUP($A$6&amp;" "&amp;$G$7&amp;" "&amp;10,Data!$A:$K,9,0)),"-",VLOOKUP($A$6&amp;" "&amp;$G$7&amp;" "&amp;10,Data!$A:$K,9,0))</f>
        <v>-</v>
      </c>
      <c r="L18" s="105"/>
      <c r="M18" s="38" t="str">
        <f>IF(ISNA(VLOOKUP($A$6&amp;" "&amp;$M$7&amp;" "&amp;10,Data!$A:$K,5,0)),"-",VLOOKUP($A$6&amp;" "&amp;$M$7&amp;" "&amp;10,Data!$A:$K,5,0))</f>
        <v>-</v>
      </c>
      <c r="N18" s="39" t="str">
        <f>IF(ISNA(VLOOKUP($A$6&amp;" "&amp;$M$7&amp;" "&amp;10,Data!$A:$K,6,0)),"-",VLOOKUP($A$6&amp;" "&amp;$M$7&amp;" "&amp;10,Data!$A:$K,6,0))</f>
        <v>-</v>
      </c>
      <c r="O18" s="39" t="str">
        <f>IF(ISNA(VLOOKUP($A$6&amp;" "&amp;$M$7&amp;" "&amp;10,Data!$A:$K,7,0)),"-",VLOOKUP($A$6&amp;" "&amp;$M$7&amp;" "&amp;10,Data!$A:$K,7,0))</f>
        <v>-</v>
      </c>
      <c r="P18" s="39" t="str">
        <f>IF(ISNA(VLOOKUP($A$6&amp;" "&amp;$M$7&amp;" "&amp;10,Data!$A:$K,8,0)),"-",VLOOKUP($A$6&amp;" "&amp;$M$7&amp;" "&amp;10,Data!$A:$K,8,0))</f>
        <v>-</v>
      </c>
      <c r="Q18" s="40" t="str">
        <f>IF(ISNA(VLOOKUP($A$6&amp;" "&amp;$M$7&amp;" "&amp;10,Data!$A:$K,9,0)),"-",VLOOKUP($A$6&amp;" "&amp;$M$7&amp;" "&amp;10,Data!$A:$K,9,0))</f>
        <v>-</v>
      </c>
      <c r="R18" s="91"/>
      <c r="S18" s="38" t="str">
        <f>IF(ISNA(VLOOKUP($A$6&amp;" "&amp;$S$7&amp;" "&amp;10,Data!$A:$K,5,0)),"-",VLOOKUP($A$6&amp;" "&amp;$S$7&amp;" "&amp;10,Data!$A:$K,5,0))</f>
        <v>-</v>
      </c>
      <c r="T18" s="39" t="str">
        <f>IF(ISNA(VLOOKUP($A$6&amp;" "&amp;$S$7&amp;" "&amp;10,Data!$A:$K,6,0)),"-",VLOOKUP($A$6&amp;" "&amp;$S$7&amp;" "&amp;10,Data!$A:$K,6,0))</f>
        <v>-</v>
      </c>
      <c r="U18" s="39" t="str">
        <f>IF(ISNA(VLOOKUP($A$6&amp;" "&amp;$S$7&amp;" "&amp;10,Data!$A:$K,7,0)),"-",VLOOKUP($A$6&amp;" "&amp;$S$7&amp;" "&amp;10,Data!$A:$K,7,0))</f>
        <v>-</v>
      </c>
      <c r="V18" s="39" t="str">
        <f>IF(ISNA(VLOOKUP($A$6&amp;" "&amp;$S$7&amp;" "&amp;10,Data!$A:$K,8,0)),"-",VLOOKUP($A$6&amp;" "&amp;$S$7&amp;" "&amp;10,Data!$A:$K,8,0))</f>
        <v>-</v>
      </c>
      <c r="W18" s="40" t="str">
        <f>IF(ISNA(VLOOKUP($A$6&amp;" "&amp;$S$7&amp;" "&amp;10,Data!$A:$K,9,0)),"-",VLOOKUP($A$6&amp;" "&amp;$S$7&amp;" "&amp;10,Data!$A:$K,9,0))</f>
        <v>-</v>
      </c>
    </row>
    <row r="19" spans="1:23">
      <c r="A19" s="38" t="str">
        <f>IF(ISNA(VLOOKUP($A$6&amp;" "&amp;$A$7&amp;" "&amp;11,Data!$A:$K,5,0)),"-",VLOOKUP($A$6&amp;" "&amp;$A$7&amp;" "&amp;11,Data!$A:$K,5,0))</f>
        <v>-</v>
      </c>
      <c r="B19" s="39" t="str">
        <f>IF(ISNA(VLOOKUP($A$6&amp;" "&amp;$A$7&amp;" "&amp;11,Data!$A:$K,6,0)),"-",VLOOKUP($A$6&amp;" "&amp;$A$7&amp;" "&amp;11,Data!$A:$K,6,0))</f>
        <v>-</v>
      </c>
      <c r="C19" s="39" t="str">
        <f>IF(ISNA(VLOOKUP($A$6&amp;" "&amp;$A$7&amp;" "&amp;11,Data!$A:$K,7,0)),"-",VLOOKUP($A$6&amp;" "&amp;$A$7&amp;" "&amp;11,Data!$A:$K,7,0))</f>
        <v>-</v>
      </c>
      <c r="D19" s="39" t="str">
        <f>IF(ISNA(VLOOKUP($A$6&amp;" "&amp;$A$7&amp;" "&amp;11,Data!$A:$K,8,0)),"-",VLOOKUP($A$6&amp;" "&amp;$A$7&amp;" "&amp;11,Data!$A:$K,8,0))</f>
        <v>-</v>
      </c>
      <c r="E19" s="40" t="str">
        <f>IF(ISNA(VLOOKUP($A$6&amp;" "&amp;$A$7&amp;" "&amp;11,Data!$A:$K,9,0)),"-",VLOOKUP($A$6&amp;" "&amp;$A$7&amp;" "&amp;11,Data!$A:$K,9,0))</f>
        <v>-</v>
      </c>
      <c r="F19" s="104"/>
      <c r="G19" s="38" t="str">
        <f>IF(ISNA(VLOOKUP($A$6&amp;" "&amp;$G$7&amp;" "&amp;11,Data!$A:$K,5,0)),"-",VLOOKUP($A$6&amp;" "&amp;$G$7&amp;" "&amp;11,Data!$A:$K,5,0))</f>
        <v>-</v>
      </c>
      <c r="H19" s="39" t="str">
        <f>IF(ISNA(VLOOKUP($A$6&amp;" "&amp;$G$7&amp;" "&amp;11,Data!$A:$K,6,0)),"-",VLOOKUP($A$6&amp;" "&amp;$G$7&amp;" "&amp;11,Data!$A:$K,6,0))</f>
        <v>-</v>
      </c>
      <c r="I19" s="39" t="str">
        <f>IF(ISNA(VLOOKUP($A$6&amp;" "&amp;$G$7&amp;" "&amp;11,Data!$A:$K,7,0)),"-",VLOOKUP($A$6&amp;" "&amp;$G$7&amp;" "&amp;11,Data!$A:$K,7,0))</f>
        <v>-</v>
      </c>
      <c r="J19" s="39" t="str">
        <f>IF(ISNA(VLOOKUP($A$6&amp;" "&amp;$G$7&amp;" "&amp;11,Data!$A:$K,8,0)),"-",VLOOKUP($A$6&amp;" "&amp;$G$7&amp;" "&amp;11,Data!$A:$K,8,0))</f>
        <v>-</v>
      </c>
      <c r="K19" s="40" t="str">
        <f>IF(ISNA(VLOOKUP($A$6&amp;" "&amp;$G$7&amp;" "&amp;11,Data!$A:$K,9,0)),"-",VLOOKUP($A$6&amp;" "&amp;$G$7&amp;" "&amp;11,Data!$A:$K,9,0))</f>
        <v>-</v>
      </c>
      <c r="L19" s="105"/>
      <c r="M19" s="38" t="str">
        <f>IF(ISNA(VLOOKUP($A$6&amp;" "&amp;$M$7&amp;" "&amp;11,Data!$A:$K,5,0)),"-",VLOOKUP($A$6&amp;" "&amp;$M$7&amp;" "&amp;11,Data!$A:$K,5,0))</f>
        <v>-</v>
      </c>
      <c r="N19" s="39" t="str">
        <f>IF(ISNA(VLOOKUP($A$6&amp;" "&amp;$M$7&amp;" "&amp;11,Data!$A:$K,6,0)),"-",VLOOKUP($A$6&amp;" "&amp;$M$7&amp;" "&amp;11,Data!$A:$K,6,0))</f>
        <v>-</v>
      </c>
      <c r="O19" s="39" t="str">
        <f>IF(ISNA(VLOOKUP($A$6&amp;" "&amp;$M$7&amp;" "&amp;11,Data!$A:$K,7,0)),"-",VLOOKUP($A$6&amp;" "&amp;$M$7&amp;" "&amp;11,Data!$A:$K,7,0))</f>
        <v>-</v>
      </c>
      <c r="P19" s="39" t="str">
        <f>IF(ISNA(VLOOKUP($A$6&amp;" "&amp;$M$7&amp;" "&amp;11,Data!$A:$K,8,0)),"-",VLOOKUP($A$6&amp;" "&amp;$M$7&amp;" "&amp;11,Data!$A:$K,8,0))</f>
        <v>-</v>
      </c>
      <c r="Q19" s="40" t="str">
        <f>IF(ISNA(VLOOKUP($A$6&amp;" "&amp;$M$7&amp;" "&amp;11,Data!$A:$K,9,0)),"-",VLOOKUP($A$6&amp;" "&amp;$M$7&amp;" "&amp;11,Data!$A:$K,9,0))</f>
        <v>-</v>
      </c>
      <c r="R19" s="91"/>
      <c r="S19" s="38" t="str">
        <f>IF(ISNA(VLOOKUP($A$6&amp;" "&amp;$S$7&amp;" "&amp;11,Data!$A:$K,5,0)),"-",VLOOKUP($A$6&amp;" "&amp;$S$7&amp;" "&amp;11,Data!$A:$K,5,0))</f>
        <v>-</v>
      </c>
      <c r="T19" s="39" t="str">
        <f>IF(ISNA(VLOOKUP($A$6&amp;" "&amp;$S$7&amp;" "&amp;11,Data!$A:$K,6,0)),"-",VLOOKUP($A$6&amp;" "&amp;$S$7&amp;" "&amp;11,Data!$A:$K,6,0))</f>
        <v>-</v>
      </c>
      <c r="U19" s="39" t="str">
        <f>IF(ISNA(VLOOKUP($A$6&amp;" "&amp;$S$7&amp;" "&amp;11,Data!$A:$K,7,0)),"-",VLOOKUP($A$6&amp;" "&amp;$S$7&amp;" "&amp;11,Data!$A:$K,7,0))</f>
        <v>-</v>
      </c>
      <c r="V19" s="39" t="str">
        <f>IF(ISNA(VLOOKUP($A$6&amp;" "&amp;$S$7&amp;" "&amp;11,Data!$A:$K,8,0)),"-",VLOOKUP($A$6&amp;" "&amp;$S$7&amp;" "&amp;11,Data!$A:$K,8,0))</f>
        <v>-</v>
      </c>
      <c r="W19" s="40" t="str">
        <f>IF(ISNA(VLOOKUP($A$6&amp;" "&amp;$S$7&amp;" "&amp;11,Data!$A:$K,9,0)),"-",VLOOKUP($A$6&amp;" "&amp;$S$7&amp;" "&amp;11,Data!$A:$K,9,0))</f>
        <v>-</v>
      </c>
    </row>
    <row r="20" spans="1:23">
      <c r="A20" s="38" t="str">
        <f>IF(ISNA(VLOOKUP($A$6&amp;" "&amp;$A$7&amp;" "&amp;12,Data!$A:$K,5,0)),"-",VLOOKUP($A$6&amp;" "&amp;$A$7&amp;" "&amp;12,Data!$A:$K,5,0))</f>
        <v>-</v>
      </c>
      <c r="B20" s="39" t="str">
        <f>IF(ISNA(VLOOKUP($A$6&amp;" "&amp;$A$7&amp;" "&amp;12,Data!$A:$K,6,0)),"-",VLOOKUP($A$6&amp;" "&amp;$A$7&amp;" "&amp;12,Data!$A:$K,6,0))</f>
        <v>-</v>
      </c>
      <c r="C20" s="39" t="str">
        <f>IF(ISNA(VLOOKUP($A$6&amp;" "&amp;$A$7&amp;" "&amp;12,Data!$A:$K,7,0)),"-",VLOOKUP($A$6&amp;" "&amp;$A$7&amp;" "&amp;12,Data!$A:$K,7,0))</f>
        <v>-</v>
      </c>
      <c r="D20" s="39" t="str">
        <f>IF(ISNA(VLOOKUP($A$6&amp;" "&amp;$A$7&amp;" "&amp;12,Data!$A:$K,8,0)),"-",VLOOKUP($A$6&amp;" "&amp;$A$7&amp;" "&amp;12,Data!$A:$K,8,0))</f>
        <v>-</v>
      </c>
      <c r="E20" s="40" t="str">
        <f>IF(ISNA(VLOOKUP($A$6&amp;" "&amp;$A$7&amp;" "&amp;12,Data!$A:$K,9,0)),"-",VLOOKUP($A$6&amp;" "&amp;$A$7&amp;" "&amp;12,Data!$A:$K,9,0))</f>
        <v>-</v>
      </c>
      <c r="F20" s="104"/>
      <c r="G20" s="38" t="str">
        <f>IF(ISNA(VLOOKUP($A$6&amp;" "&amp;$G$7&amp;" "&amp;12,Data!$A:$K,5,0)),"-",VLOOKUP($A$6&amp;" "&amp;$G$7&amp;" "&amp;12,Data!$A:$K,5,0))</f>
        <v>-</v>
      </c>
      <c r="H20" s="39" t="str">
        <f>IF(ISNA(VLOOKUP($A$6&amp;" "&amp;$G$7&amp;" "&amp;12,Data!$A:$K,6,0)),"-",VLOOKUP($A$6&amp;" "&amp;$G$7&amp;" "&amp;12,Data!$A:$K,6,0))</f>
        <v>-</v>
      </c>
      <c r="I20" s="39" t="str">
        <f>IF(ISNA(VLOOKUP($A$6&amp;" "&amp;$G$7&amp;" "&amp;12,Data!$A:$K,7,0)),"-",VLOOKUP($A$6&amp;" "&amp;$G$7&amp;" "&amp;12,Data!$A:$K,7,0))</f>
        <v>-</v>
      </c>
      <c r="J20" s="39" t="str">
        <f>IF(ISNA(VLOOKUP($A$6&amp;" "&amp;$G$7&amp;" "&amp;12,Data!$A:$K,8,0)),"-",VLOOKUP($A$6&amp;" "&amp;$G$7&amp;" "&amp;12,Data!$A:$K,8,0))</f>
        <v>-</v>
      </c>
      <c r="K20" s="40" t="str">
        <f>IF(ISNA(VLOOKUP($A$6&amp;" "&amp;$G$7&amp;" "&amp;12,Data!$A:$K,9,0)),"-",VLOOKUP($A$6&amp;" "&amp;$G$7&amp;" "&amp;12,Data!$A:$K,9,0))</f>
        <v>-</v>
      </c>
      <c r="L20" s="105"/>
      <c r="M20" s="38" t="str">
        <f>IF(ISNA(VLOOKUP($A$6&amp;" "&amp;$M$7&amp;" "&amp;12,Data!$A:$K,5,0)),"-",VLOOKUP($A$6&amp;" "&amp;$M$7&amp;" "&amp;12,Data!$A:$K,5,0))</f>
        <v>-</v>
      </c>
      <c r="N20" s="39" t="str">
        <f>IF(ISNA(VLOOKUP($A$6&amp;" "&amp;$M$7&amp;" "&amp;12,Data!$A:$K,6,0)),"-",VLOOKUP($A$6&amp;" "&amp;$M$7&amp;" "&amp;12,Data!$A:$K,6,0))</f>
        <v>-</v>
      </c>
      <c r="O20" s="39" t="str">
        <f>IF(ISNA(VLOOKUP($A$6&amp;" "&amp;$M$7&amp;" "&amp;12,Data!$A:$K,7,0)),"-",VLOOKUP($A$6&amp;" "&amp;$M$7&amp;" "&amp;12,Data!$A:$K,7,0))</f>
        <v>-</v>
      </c>
      <c r="P20" s="39" t="str">
        <f>IF(ISNA(VLOOKUP($A$6&amp;" "&amp;$M$7&amp;" "&amp;12,Data!$A:$K,8,0)),"-",VLOOKUP($A$6&amp;" "&amp;$M$7&amp;" "&amp;12,Data!$A:$K,8,0))</f>
        <v>-</v>
      </c>
      <c r="Q20" s="40" t="str">
        <f>IF(ISNA(VLOOKUP($A$6&amp;" "&amp;$M$7&amp;" "&amp;12,Data!$A:$K,9,0)),"-",VLOOKUP($A$6&amp;" "&amp;$M$7&amp;" "&amp;12,Data!$A:$K,9,0))</f>
        <v>-</v>
      </c>
      <c r="R20" s="91"/>
      <c r="S20" s="38" t="str">
        <f>IF(ISNA(VLOOKUP($A$6&amp;" "&amp;$S$7&amp;" "&amp;12,Data!$A:$K,5,0)),"-",VLOOKUP($A$6&amp;" "&amp;$S$7&amp;" "&amp;12,Data!$A:$K,5,0))</f>
        <v>-</v>
      </c>
      <c r="T20" s="39" t="str">
        <f>IF(ISNA(VLOOKUP($A$6&amp;" "&amp;$S$7&amp;" "&amp;12,Data!$A:$K,6,0)),"-",VLOOKUP($A$6&amp;" "&amp;$S$7&amp;" "&amp;12,Data!$A:$K,6,0))</f>
        <v>-</v>
      </c>
      <c r="U20" s="39" t="str">
        <f>IF(ISNA(VLOOKUP($A$6&amp;" "&amp;$S$7&amp;" "&amp;12,Data!$A:$K,7,0)),"-",VLOOKUP($A$6&amp;" "&amp;$S$7&amp;" "&amp;12,Data!$A:$K,7,0))</f>
        <v>-</v>
      </c>
      <c r="V20" s="39" t="str">
        <f>IF(ISNA(VLOOKUP($A$6&amp;" "&amp;$S$7&amp;" "&amp;12,Data!$A:$K,8,0)),"-",VLOOKUP($A$6&amp;" "&amp;$S$7&amp;" "&amp;12,Data!$A:$K,8,0))</f>
        <v>-</v>
      </c>
      <c r="W20" s="40" t="str">
        <f>IF(ISNA(VLOOKUP($A$6&amp;" "&amp;$S$7&amp;" "&amp;12,Data!$A:$K,9,0)),"-",VLOOKUP($A$6&amp;" "&amp;$S$7&amp;" "&amp;12,Data!$A:$K,9,0))</f>
        <v>-</v>
      </c>
    </row>
    <row r="21" spans="1:23" ht="12" customHeight="1" thickBot="1">
      <c r="A21" s="96" t="str">
        <f>IF(ISNA(VLOOKUP($A$6&amp;" "&amp;$A$7&amp;" "&amp;13,Data!$A:$K,5,0)),"-",VLOOKUP($A$6&amp;" "&amp;$A$7&amp;" "&amp;13,Data!$A:$K,5,0))</f>
        <v>-</v>
      </c>
      <c r="B21" s="97" t="str">
        <f>IF(ISNA(VLOOKUP($A$6&amp;" "&amp;$A$7&amp;" "&amp;13,Data!$A:$K,6,0)),"-",VLOOKUP($A$6&amp;" "&amp;$A$7&amp;" "&amp;13,Data!$A:$K,6,0))</f>
        <v>-</v>
      </c>
      <c r="C21" s="97" t="str">
        <f>IF(ISNA(VLOOKUP($A$6&amp;" "&amp;$A$7&amp;" "&amp;13,Data!$A:$K,7,0)),"-",VLOOKUP($A$6&amp;" "&amp;$A$7&amp;" "&amp;13,Data!$A:$K,7,0))</f>
        <v>-</v>
      </c>
      <c r="D21" s="97" t="str">
        <f>IF(ISNA(VLOOKUP($A$6&amp;" "&amp;$A$7&amp;" "&amp;13,Data!$A:$K,8,0)),"-",VLOOKUP($A$6&amp;" "&amp;$A$7&amp;" "&amp;13,Data!$A:$K,8,0))</f>
        <v>-</v>
      </c>
      <c r="E21" s="98" t="str">
        <f>IF(ISNA(VLOOKUP($A$6&amp;" "&amp;$A$7&amp;" "&amp;13,Data!$A:$K,9,0)),"-",VLOOKUP($A$6&amp;" "&amp;$A$7&amp;" "&amp;13,Data!$A:$K,9,0))</f>
        <v>-</v>
      </c>
      <c r="F21" s="104"/>
      <c r="G21" s="96" t="str">
        <f>IF(ISNA(VLOOKUP($A$6&amp;" "&amp;$G$7&amp;" "&amp;13,Data!$A:$K,5,0)),"-",VLOOKUP($A$6&amp;" "&amp;$G$7&amp;" "&amp;13,Data!$A:$K,5,0))</f>
        <v>-</v>
      </c>
      <c r="H21" s="97" t="str">
        <f>IF(ISNA(VLOOKUP($A$6&amp;" "&amp;$G$7&amp;" "&amp;13,Data!$A:$K,6,0)),"-",VLOOKUP($A$6&amp;" "&amp;$G$7&amp;" "&amp;13,Data!$A:$K,6,0))</f>
        <v>-</v>
      </c>
      <c r="I21" s="97" t="str">
        <f>IF(ISNA(VLOOKUP($A$6&amp;" "&amp;$G$7&amp;" "&amp;13,Data!$A:$K,7,0)),"-",VLOOKUP($A$6&amp;" "&amp;$G$7&amp;" "&amp;13,Data!$A:$K,7,0))</f>
        <v>-</v>
      </c>
      <c r="J21" s="97" t="str">
        <f>IF(ISNA(VLOOKUP($A$6&amp;" "&amp;$G$7&amp;" "&amp;13,Data!$A:$K,8,0)),"-",VLOOKUP($A$6&amp;" "&amp;$G$7&amp;" "&amp;13,Data!$A:$K,8,0))</f>
        <v>-</v>
      </c>
      <c r="K21" s="98" t="str">
        <f>IF(ISNA(VLOOKUP($A$6&amp;" "&amp;$G$7&amp;" "&amp;13,Data!$A:$K,9,0)),"-",VLOOKUP($A$6&amp;" "&amp;$G$7&amp;" "&amp;13,Data!$A:$K,9,0))</f>
        <v>-</v>
      </c>
      <c r="L21" s="105"/>
      <c r="M21" s="96" t="str">
        <f>IF(ISNA(VLOOKUP($A$6&amp;" "&amp;$M$7&amp;" "&amp;13,Data!$A:$K,5,0)),"-",VLOOKUP($A$6&amp;" "&amp;$M$7&amp;" "&amp;13,Data!$A:$K,5,0))</f>
        <v>-</v>
      </c>
      <c r="N21" s="97" t="str">
        <f>IF(ISNA(VLOOKUP($A$6&amp;" "&amp;$M$7&amp;" "&amp;13,Data!$A:$K,6,0)),"-",VLOOKUP($A$6&amp;" "&amp;$M$7&amp;" "&amp;13,Data!$A:$K,6,0))</f>
        <v>-</v>
      </c>
      <c r="O21" s="97" t="str">
        <f>IF(ISNA(VLOOKUP($A$6&amp;" "&amp;$M$7&amp;" "&amp;13,Data!$A:$K,7,0)),"-",VLOOKUP($A$6&amp;" "&amp;$M$7&amp;" "&amp;13,Data!$A:$K,7,0))</f>
        <v>-</v>
      </c>
      <c r="P21" s="97" t="str">
        <f>IF(ISNA(VLOOKUP($A$6&amp;" "&amp;$M$7&amp;" "&amp;13,Data!$A:$K,8,0)),"-",VLOOKUP($A$6&amp;" "&amp;$M$7&amp;" "&amp;13,Data!$A:$K,8,0))</f>
        <v>-</v>
      </c>
      <c r="Q21" s="98" t="str">
        <f>IF(ISNA(VLOOKUP($A$6&amp;" "&amp;$M$7&amp;" "&amp;13,Data!$A:$K,9,0)),"-",VLOOKUP($A$6&amp;" "&amp;$M$7&amp;" "&amp;13,Data!$A:$K,9,0))</f>
        <v>-</v>
      </c>
      <c r="R21" s="91"/>
      <c r="S21" s="96" t="str">
        <f>IF(ISNA(VLOOKUP($A$6&amp;" "&amp;$S$7&amp;" "&amp;13,Data!$A:$K,5,0)),"-",VLOOKUP($A$6&amp;" "&amp;$S$7&amp;" "&amp;13,Data!$A:$K,5,0))</f>
        <v>-</v>
      </c>
      <c r="T21" s="97" t="str">
        <f>IF(ISNA(VLOOKUP($A$6&amp;" "&amp;$S$7&amp;" "&amp;13,Data!$A:$K,6,0)),"-",VLOOKUP($A$6&amp;" "&amp;$S$7&amp;" "&amp;13,Data!$A:$K,6,0))</f>
        <v>-</v>
      </c>
      <c r="U21" s="97" t="str">
        <f>IF(ISNA(VLOOKUP($A$6&amp;" "&amp;$S$7&amp;" "&amp;13,Data!$A:$K,7,0)),"-",VLOOKUP($A$6&amp;" "&amp;$S$7&amp;" "&amp;13,Data!$A:$K,7,0))</f>
        <v>-</v>
      </c>
      <c r="V21" s="97" t="str">
        <f>IF(ISNA(VLOOKUP($A$6&amp;" "&amp;$S$7&amp;" "&amp;13,Data!$A:$K,8,0)),"-",VLOOKUP($A$6&amp;" "&amp;$S$7&amp;" "&amp;13,Data!$A:$K,8,0))</f>
        <v>-</v>
      </c>
      <c r="W21" s="98" t="str">
        <f>IF(ISNA(VLOOKUP($A$6&amp;" "&amp;$S$7&amp;" "&amp;13,Data!$A:$K,9,0)),"-",VLOOKUP($A$6&amp;" "&amp;$S$7&amp;" "&amp;13,Data!$A:$K,9,0))</f>
        <v>-</v>
      </c>
    </row>
    <row r="22" spans="1:23" ht="12" customHeight="1" thickBot="1">
      <c r="A22" s="109"/>
      <c r="B22" s="106"/>
      <c r="C22" s="106"/>
      <c r="D22" s="106"/>
      <c r="E22" s="106"/>
      <c r="F22" s="106"/>
      <c r="G22" s="107"/>
      <c r="H22" s="108"/>
      <c r="I22" s="108"/>
      <c r="J22" s="108"/>
      <c r="K22" s="108"/>
      <c r="L22" s="122"/>
      <c r="M22" s="109"/>
      <c r="N22" s="106"/>
      <c r="O22" s="106"/>
      <c r="P22" s="106"/>
      <c r="Q22" s="106"/>
      <c r="R22" s="91"/>
      <c r="S22" s="91"/>
      <c r="T22" s="91"/>
      <c r="U22" s="91"/>
      <c r="V22" s="91"/>
      <c r="W22" s="91"/>
    </row>
    <row r="23" spans="1:23" ht="12" customHeight="1" thickBot="1">
      <c r="A23" s="214" t="s">
        <v>239</v>
      </c>
      <c r="B23" s="215"/>
      <c r="C23" s="215"/>
      <c r="D23" s="215"/>
      <c r="E23" s="215"/>
      <c r="F23" s="218" t="s">
        <v>247</v>
      </c>
      <c r="G23" s="218"/>
      <c r="H23" s="218"/>
      <c r="I23" s="218"/>
      <c r="J23" s="218"/>
      <c r="K23" s="219"/>
      <c r="L23" s="127"/>
      <c r="M23" s="189" t="s">
        <v>155</v>
      </c>
      <c r="N23" s="190"/>
      <c r="O23" s="191"/>
      <c r="R23" s="91"/>
      <c r="S23" s="91"/>
      <c r="T23" s="91"/>
      <c r="U23" s="91"/>
      <c r="V23" s="91"/>
      <c r="W23" s="91"/>
    </row>
    <row r="24" spans="1:23" ht="12" customHeight="1">
      <c r="A24" s="211" t="s">
        <v>1</v>
      </c>
      <c r="B24" s="212"/>
      <c r="C24" s="212"/>
      <c r="D24" s="212"/>
      <c r="E24" s="213"/>
      <c r="F24" s="95"/>
      <c r="G24" s="211" t="s">
        <v>3</v>
      </c>
      <c r="H24" s="212"/>
      <c r="I24" s="212"/>
      <c r="J24" s="212"/>
      <c r="K24" s="213"/>
      <c r="L24" s="100"/>
      <c r="M24" s="192" t="s">
        <v>83</v>
      </c>
      <c r="N24" s="193"/>
      <c r="O24" s="194"/>
      <c r="R24" s="92"/>
      <c r="S24" s="92"/>
      <c r="T24" s="92"/>
      <c r="U24" s="92"/>
      <c r="V24" s="92"/>
      <c r="W24" s="92"/>
    </row>
    <row r="25" spans="1:23" ht="12" customHeight="1" thickBot="1">
      <c r="A25" s="112" t="s">
        <v>4</v>
      </c>
      <c r="B25" s="113">
        <v>15</v>
      </c>
      <c r="C25" s="113">
        <v>30</v>
      </c>
      <c r="D25" s="113">
        <v>45</v>
      </c>
      <c r="E25" s="99">
        <v>60</v>
      </c>
      <c r="F25" s="110"/>
      <c r="G25" s="112" t="s">
        <v>4</v>
      </c>
      <c r="H25" s="113">
        <v>15</v>
      </c>
      <c r="I25" s="113">
        <v>30</v>
      </c>
      <c r="J25" s="113">
        <v>45</v>
      </c>
      <c r="K25" s="99">
        <v>60</v>
      </c>
      <c r="L25" s="100"/>
      <c r="M25" s="220"/>
      <c r="N25" s="221"/>
      <c r="O25" s="222"/>
      <c r="R25" s="92"/>
      <c r="S25" s="92"/>
      <c r="T25" s="92"/>
      <c r="U25" s="92"/>
      <c r="V25" s="92"/>
      <c r="W25" s="92"/>
    </row>
    <row r="26" spans="1:23" ht="12" customHeight="1">
      <c r="A26" s="159" t="str">
        <f>IF(ISNA(VLOOKUP($A$23&amp;" "&amp;$A$24&amp;" "&amp;1,Data!$A:$K,5,0)),"-",VLOOKUP($A$23&amp;" "&amp;$A$24&amp;" "&amp;1,Data!$A:$K,5,0))</f>
        <v>-</v>
      </c>
      <c r="B26" s="160" t="str">
        <f>IF(ISNA(VLOOKUP($A$23&amp;" "&amp;$A$24&amp;" "&amp;1,Data!$A:$K,6,0)),"-",VLOOKUP($A$23&amp;" "&amp;$A$24&amp;" "&amp;1,Data!$A:$K,6,0))</f>
        <v>-</v>
      </c>
      <c r="C26" s="160" t="str">
        <f>IF(ISNA(VLOOKUP($A$23&amp;" "&amp;$A$24&amp;" "&amp;1,Data!$A:$K,7,0)),"-",VLOOKUP($A$23&amp;" "&amp;$A$24&amp;" "&amp;1,Data!$A:$K,7,0))</f>
        <v>-</v>
      </c>
      <c r="D26" s="160" t="str">
        <f>IF(ISNA(VLOOKUP($A$23&amp;" "&amp;$A$24&amp;" "&amp;1,Data!$A:$K,8,0)),"-",VLOOKUP($A$23&amp;" "&amp;$A$24&amp;" "&amp;1,Data!$A:$K,8,0))</f>
        <v>-</v>
      </c>
      <c r="E26" s="161" t="str">
        <f>IF(ISNA(VLOOKUP($A$23&amp;" "&amp;$A$24&amp;" "&amp;1,Data!$A:$K,9,0)),"-",VLOOKUP($A$23&amp;" "&amp;$A$24&amp;" "&amp;1,Data!$A:$K,9,0))</f>
        <v>-</v>
      </c>
      <c r="F26" s="162"/>
      <c r="G26" s="159" t="str">
        <f>IF(ISNA(VLOOKUP($A$23&amp;" "&amp;$G$24&amp;" "&amp;1,Data!$A:$K,5,0)),"-",VLOOKUP($A$23&amp;" "&amp;$G$24&amp;" "&amp;1,Data!$A:$K,5,0))</f>
        <v>-</v>
      </c>
      <c r="H26" s="160" t="str">
        <f>IF(ISNA(VLOOKUP($A$23&amp;" "&amp;$G$24&amp;" "&amp;1,Data!$A:$K,6,0)),"-",VLOOKUP($A$23&amp;" "&amp;$G$24&amp;" "&amp;1,Data!$A:$K,6,0))</f>
        <v>-</v>
      </c>
      <c r="I26" s="160" t="str">
        <f>IF(ISNA(VLOOKUP($A$23&amp;" "&amp;$G$24&amp;" "&amp;1,Data!$A:$K,7,0)),"-",VLOOKUP($A$23&amp;" "&amp;$G$24&amp;" "&amp;1,Data!$A:$K,7,0))</f>
        <v>-</v>
      </c>
      <c r="J26" s="160" t="str">
        <f>IF(ISNA(VLOOKUP($A$23&amp;" "&amp;$G$24&amp;" "&amp;1,Data!$A:$K,8,0)),"-",VLOOKUP($A$23&amp;" "&amp;$G$24&amp;" "&amp;1,Data!$A:$K,8,0))</f>
        <v>-</v>
      </c>
      <c r="K26" s="161" t="str">
        <f>IF(ISNA(VLOOKUP($A$23&amp;" "&amp;$G$24&amp;" "&amp;1,Data!$A:$K,9,0)),"-",VLOOKUP($A$23&amp;" "&amp;$G$24&amp;" "&amp;1,Data!$A:$K,9,0))</f>
        <v>-</v>
      </c>
      <c r="L26" s="121"/>
      <c r="M26" s="114"/>
      <c r="N26" s="114"/>
      <c r="O26" s="114"/>
      <c r="P26" s="114"/>
      <c r="Q26" s="114"/>
      <c r="R26" s="92"/>
      <c r="S26" s="92"/>
      <c r="W26" s="92"/>
    </row>
    <row r="27" spans="1:23" ht="11.25" customHeight="1">
      <c r="A27" s="163" t="str">
        <f>IF(ISNA(VLOOKUP($A$23&amp;" "&amp;$A$24&amp;" "&amp;2,Data!$A:$K,5,0)),"-",VLOOKUP($A$23&amp;" "&amp;$A$24&amp;" "&amp;2,Data!$A:$K,5,0))</f>
        <v>-</v>
      </c>
      <c r="B27" s="164" t="str">
        <f>IF(ISNA(VLOOKUP($A$23&amp;" "&amp;$A$24&amp;" "&amp;2,Data!$A:$K,6,0)),"-",VLOOKUP($A$23&amp;" "&amp;$A$24&amp;" "&amp;2,Data!$A:$K,6,0))</f>
        <v>-</v>
      </c>
      <c r="C27" s="164" t="str">
        <f>IF(ISNA(VLOOKUP($A$23&amp;" "&amp;$A$24&amp;" "&amp;2,Data!$A:$K,7,0)),"-",VLOOKUP($A$23&amp;" "&amp;$A$24&amp;" "&amp;2,Data!$A:$K,7,0))</f>
        <v>-</v>
      </c>
      <c r="D27" s="164" t="str">
        <f>IF(ISNA(VLOOKUP($A$23&amp;" "&amp;$A$24&amp;" "&amp;2,Data!$A:$K,8,0)),"-",VLOOKUP($A$23&amp;" "&amp;$A$24&amp;" "&amp;2,Data!$A:$K,8,0))</f>
        <v>-</v>
      </c>
      <c r="E27" s="165" t="str">
        <f>IF(ISNA(VLOOKUP($A$23&amp;" "&amp;$A$24&amp;" "&amp;2,Data!$A:$K,9,0)),"-",VLOOKUP($A$23&amp;" "&amp;$A$24&amp;" "&amp;2,Data!$A:$K,9,0))</f>
        <v>-</v>
      </c>
      <c r="F27" s="162"/>
      <c r="G27" s="163" t="str">
        <f>IF(ISNA(VLOOKUP($A$23&amp;" "&amp;$G$24&amp;" "&amp;2,Data!$A:$K,5,0)),"-",VLOOKUP($A$23&amp;" "&amp;$G$24&amp;" "&amp;2,Data!$A:$K,5,0))</f>
        <v>-</v>
      </c>
      <c r="H27" s="164" t="str">
        <f>IF(ISNA(VLOOKUP($A$23&amp;" "&amp;$G$24&amp;" "&amp;2,Data!$A:$K,6,0)),"-",VLOOKUP($A$23&amp;" "&amp;$G$24&amp;" "&amp;2,Data!$A:$K,6,0))</f>
        <v>-</v>
      </c>
      <c r="I27" s="164" t="str">
        <f>IF(ISNA(VLOOKUP($A$23&amp;" "&amp;$G$24&amp;" "&amp;2,Data!$A:$K,7,0)),"-",VLOOKUP($A$23&amp;" "&amp;$G$24&amp;" "&amp;2,Data!$A:$K,7,0))</f>
        <v>-</v>
      </c>
      <c r="J27" s="164" t="str">
        <f>IF(ISNA(VLOOKUP($A$23&amp;" "&amp;$G$24&amp;" "&amp;2,Data!$A:$K,8,0)),"-",VLOOKUP($A$23&amp;" "&amp;$G$24&amp;" "&amp;2,Data!$A:$K,8,0))</f>
        <v>-</v>
      </c>
      <c r="K27" s="165" t="str">
        <f>IF(ISNA(VLOOKUP($A$23&amp;" "&amp;$G$24&amp;" "&amp;2,Data!$A:$K,9,0)),"-",VLOOKUP($A$23&amp;" "&amp;$G$24&amp;" "&amp;2,Data!$A:$K,9,0))</f>
        <v>-</v>
      </c>
      <c r="L27" s="121"/>
      <c r="M27" s="180" t="s">
        <v>254</v>
      </c>
      <c r="N27" s="181"/>
      <c r="O27" s="182"/>
      <c r="Q27" s="114"/>
      <c r="R27" s="92"/>
      <c r="S27" s="92"/>
      <c r="W27" s="92"/>
    </row>
    <row r="28" spans="1:23">
      <c r="A28" s="163" t="str">
        <f>IF(ISNA(VLOOKUP($A$23&amp;" "&amp;$A$24&amp;" "&amp;3,Data!$A:$K,5,0)),"-",VLOOKUP($A$23&amp;" "&amp;$A$24&amp;" "&amp;3,Data!$A:$K,5,0))</f>
        <v>-</v>
      </c>
      <c r="B28" s="164" t="str">
        <f>IF(ISNA(VLOOKUP($A$23&amp;" "&amp;$A$24&amp;" "&amp;3,Data!$A:$K,6,0)),"-",VLOOKUP($A$23&amp;" "&amp;$A$24&amp;" "&amp;3,Data!$A:$K,6,0))</f>
        <v>-</v>
      </c>
      <c r="C28" s="164" t="str">
        <f>IF(ISNA(VLOOKUP($A$23&amp;" "&amp;$A$24&amp;" "&amp;3,Data!$A:$K,7,0)),"-",VLOOKUP($A$23&amp;" "&amp;$A$24&amp;" "&amp;3,Data!$A:$K,7,0))</f>
        <v>-</v>
      </c>
      <c r="D28" s="164" t="str">
        <f>IF(ISNA(VLOOKUP($A$23&amp;" "&amp;$A$24&amp;" "&amp;3,Data!$A:$K,8,0)),"-",VLOOKUP($A$23&amp;" "&amp;$A$24&amp;" "&amp;3,Data!$A:$K,8,0))</f>
        <v>-</v>
      </c>
      <c r="E28" s="165" t="str">
        <f>IF(ISNA(VLOOKUP($A$23&amp;" "&amp;$A$24&amp;" "&amp;3,Data!$A:$K,9,0)),"-",VLOOKUP($A$23&amp;" "&amp;$A$24&amp;" "&amp;3,Data!$A:$K,9,0))</f>
        <v>-</v>
      </c>
      <c r="F28" s="162"/>
      <c r="G28" s="163" t="str">
        <f>IF(ISNA(VLOOKUP($A$23&amp;" "&amp;$G$24&amp;" "&amp;3,Data!$A:$K,5,0)),"-",VLOOKUP($A$23&amp;" "&amp;$G$24&amp;" "&amp;3,Data!$A:$K,5,0))</f>
        <v>-</v>
      </c>
      <c r="H28" s="164" t="str">
        <f>IF(ISNA(VLOOKUP($A$23&amp;" "&amp;$G$24&amp;" "&amp;3,Data!$A:$K,6,0)),"-",VLOOKUP($A$23&amp;" "&amp;$G$24&amp;" "&amp;3,Data!$A:$K,6,0))</f>
        <v>-</v>
      </c>
      <c r="I28" s="164" t="str">
        <f>IF(ISNA(VLOOKUP($A$23&amp;" "&amp;$G$24&amp;" "&amp;3,Data!$A:$K,7,0)),"-",VLOOKUP($A$23&amp;" "&amp;$G$24&amp;" "&amp;3,Data!$A:$K,7,0))</f>
        <v>-</v>
      </c>
      <c r="J28" s="164" t="str">
        <f>IF(ISNA(VLOOKUP($A$23&amp;" "&amp;$G$24&amp;" "&amp;3,Data!$A:$K,8,0)),"-",VLOOKUP($A$23&amp;" "&amp;$G$24&amp;" "&amp;3,Data!$A:$K,8,0))</f>
        <v>-</v>
      </c>
      <c r="K28" s="165" t="str">
        <f>IF(ISNA(VLOOKUP($A$23&amp;" "&amp;$G$24&amp;" "&amp;3,Data!$A:$K,9,0)),"-",VLOOKUP($A$23&amp;" "&amp;$G$24&amp;" "&amp;3,Data!$A:$K,9,0))</f>
        <v>-</v>
      </c>
      <c r="L28" s="121"/>
      <c r="M28" s="183"/>
      <c r="N28" s="184"/>
      <c r="O28" s="185"/>
      <c r="Q28" s="114"/>
      <c r="R28" s="92"/>
      <c r="S28" s="92"/>
      <c r="W28" s="92"/>
    </row>
    <row r="29" spans="1:23">
      <c r="A29" s="163" t="str">
        <f>IF(ISNA(VLOOKUP($A$23&amp;" "&amp;$A$24&amp;" "&amp;4,Data!$A:$K,5,0)),"-",VLOOKUP($A$23&amp;" "&amp;$A$24&amp;" "&amp;4,Data!$A:$K,5,0))</f>
        <v>-</v>
      </c>
      <c r="B29" s="164" t="str">
        <f>IF(ISNA(VLOOKUP($A$23&amp;" "&amp;$A$24&amp;" "&amp;4,Data!$A:$K,6,0)),"-",VLOOKUP($A$23&amp;" "&amp;$A$24&amp;" "&amp;4,Data!$A:$K,6,0))</f>
        <v>-</v>
      </c>
      <c r="C29" s="164" t="str">
        <f>IF(ISNA(VLOOKUP($A$23&amp;" "&amp;$A$24&amp;" "&amp;4,Data!$A:$K,7,0)),"-",VLOOKUP($A$23&amp;" "&amp;$A$24&amp;" "&amp;4,Data!$A:$K,7,0))</f>
        <v>-</v>
      </c>
      <c r="D29" s="164" t="str">
        <f>IF(ISNA(VLOOKUP($A$23&amp;" "&amp;$A$24&amp;" "&amp;4,Data!$A:$K,8,0)),"-",VLOOKUP($A$23&amp;" "&amp;$A$24&amp;" "&amp;4,Data!$A:$K,8,0))</f>
        <v>-</v>
      </c>
      <c r="E29" s="165" t="str">
        <f>IF(ISNA(VLOOKUP($A$23&amp;" "&amp;$A$24&amp;" "&amp;4,Data!$A:$K,9,0)),"-",VLOOKUP($A$23&amp;" "&amp;$A$24&amp;" "&amp;4,Data!$A:$K,9,0))</f>
        <v>-</v>
      </c>
      <c r="F29" s="162"/>
      <c r="G29" s="163" t="str">
        <f>IF(ISNA(VLOOKUP($A$23&amp;" "&amp;$G$24&amp;" "&amp;4,Data!$A:$K,5,0)),"-",VLOOKUP($A$23&amp;" "&amp;$G$24&amp;" "&amp;4,Data!$A:$K,5,0))</f>
        <v>-</v>
      </c>
      <c r="H29" s="164" t="str">
        <f>IF(ISNA(VLOOKUP($A$23&amp;" "&amp;$G$24&amp;" "&amp;4,Data!$A:$K,6,0)),"-",VLOOKUP($A$23&amp;" "&amp;$G$24&amp;" "&amp;4,Data!$A:$K,6,0))</f>
        <v>-</v>
      </c>
      <c r="I29" s="164" t="str">
        <f>IF(ISNA(VLOOKUP($A$23&amp;" "&amp;$G$24&amp;" "&amp;4,Data!$A:$K,7,0)),"-",VLOOKUP($A$23&amp;" "&amp;$G$24&amp;" "&amp;4,Data!$A:$K,7,0))</f>
        <v>-</v>
      </c>
      <c r="J29" s="164" t="str">
        <f>IF(ISNA(VLOOKUP($A$23&amp;" "&amp;$G$24&amp;" "&amp;4,Data!$A:$K,8,0)),"-",VLOOKUP($A$23&amp;" "&amp;$G$24&amp;" "&amp;4,Data!$A:$K,8,0))</f>
        <v>-</v>
      </c>
      <c r="K29" s="165" t="str">
        <f>IF(ISNA(VLOOKUP($A$23&amp;" "&amp;$G$24&amp;" "&amp;4,Data!$A:$K,9,0)),"-",VLOOKUP($A$23&amp;" "&amp;$G$24&amp;" "&amp;4,Data!$A:$K,9,0))</f>
        <v>-</v>
      </c>
      <c r="L29" s="121"/>
      <c r="M29" s="183"/>
      <c r="N29" s="184"/>
      <c r="O29" s="185"/>
      <c r="Q29" s="114"/>
      <c r="R29" s="92"/>
      <c r="S29" s="92"/>
      <c r="W29" s="92"/>
    </row>
    <row r="30" spans="1:23">
      <c r="A30" s="163" t="str">
        <f>IF(ISNA(VLOOKUP($A$23&amp;" "&amp;$A$24&amp;" "&amp;5,Data!$A:$K,5,0)),"-",VLOOKUP($A$23&amp;" "&amp;$A$24&amp;" "&amp;5,Data!$A:$K,5,0))</f>
        <v>-</v>
      </c>
      <c r="B30" s="164" t="str">
        <f>IF(ISNA(VLOOKUP($A$23&amp;" "&amp;$A$24&amp;" "&amp;5,Data!$A:$K,6,0)),"-",VLOOKUP($A$23&amp;" "&amp;$A$24&amp;" "&amp;5,Data!$A:$K,6,0))</f>
        <v>-</v>
      </c>
      <c r="C30" s="164" t="str">
        <f>IF(ISNA(VLOOKUP($A$23&amp;" "&amp;$A$24&amp;" "&amp;5,Data!$A:$K,7,0)),"-",VLOOKUP($A$23&amp;" "&amp;$A$24&amp;" "&amp;5,Data!$A:$K,7,0))</f>
        <v>-</v>
      </c>
      <c r="D30" s="164" t="str">
        <f>IF(ISNA(VLOOKUP($A$23&amp;" "&amp;$A$24&amp;" "&amp;5,Data!$A:$K,8,0)),"-",VLOOKUP($A$23&amp;" "&amp;$A$24&amp;" "&amp;5,Data!$A:$K,8,0))</f>
        <v>-</v>
      </c>
      <c r="E30" s="165" t="str">
        <f>IF(ISNA(VLOOKUP($A$23&amp;" "&amp;$A$24&amp;" "&amp;5,Data!$A:$K,9,0)),"-",VLOOKUP($A$23&amp;" "&amp;$A$24&amp;" "&amp;5,Data!$A:$K,9,0))</f>
        <v>-</v>
      </c>
      <c r="F30" s="162"/>
      <c r="G30" s="163" t="str">
        <f>IF(ISNA(VLOOKUP($A$23&amp;" "&amp;$G$24&amp;" "&amp;5,Data!$A:$K,5,0)),"-",VLOOKUP($A$23&amp;" "&amp;$G$24&amp;" "&amp;5,Data!$A:$K,5,0))</f>
        <v>-</v>
      </c>
      <c r="H30" s="164" t="str">
        <f>IF(ISNA(VLOOKUP($A$23&amp;" "&amp;$G$24&amp;" "&amp;5,Data!$A:$K,6,0)),"-",VLOOKUP($A$23&amp;" "&amp;$G$24&amp;" "&amp;5,Data!$A:$K,6,0))</f>
        <v>-</v>
      </c>
      <c r="I30" s="164" t="str">
        <f>IF(ISNA(VLOOKUP($A$23&amp;" "&amp;$G$24&amp;" "&amp;5,Data!$A:$K,7,0)),"-",VLOOKUP($A$23&amp;" "&amp;$G$24&amp;" "&amp;5,Data!$A:$K,7,0))</f>
        <v>-</v>
      </c>
      <c r="J30" s="164" t="str">
        <f>IF(ISNA(VLOOKUP($A$23&amp;" "&amp;$G$24&amp;" "&amp;5,Data!$A:$K,8,0)),"-",VLOOKUP($A$23&amp;" "&amp;$G$24&amp;" "&amp;5,Data!$A:$K,8,0))</f>
        <v>-</v>
      </c>
      <c r="K30" s="165" t="str">
        <f>IF(ISNA(VLOOKUP($A$23&amp;" "&amp;$G$24&amp;" "&amp;5,Data!$A:$K,9,0)),"-",VLOOKUP($A$23&amp;" "&amp;$G$24&amp;" "&amp;5,Data!$A:$K,9,0))</f>
        <v>-</v>
      </c>
      <c r="L30" s="121"/>
      <c r="M30" s="186" t="s">
        <v>255</v>
      </c>
      <c r="N30" s="187"/>
      <c r="O30" s="188"/>
      <c r="Q30" s="114"/>
      <c r="R30" s="92"/>
      <c r="S30" s="92"/>
      <c r="T30" s="92"/>
      <c r="U30" s="92"/>
      <c r="V30" s="92"/>
      <c r="W30" s="92"/>
    </row>
    <row r="31" spans="1:23">
      <c r="A31" s="163" t="str">
        <f>IF(ISNA(VLOOKUP($A$23&amp;" "&amp;$A$24&amp;" "&amp;6,Data!$A:$K,5,0)),"-",VLOOKUP($A$23&amp;" "&amp;$A$24&amp;" "&amp;6,Data!$A:$K,5,0))</f>
        <v>-</v>
      </c>
      <c r="B31" s="164" t="str">
        <f>IF(ISNA(VLOOKUP($A$23&amp;" "&amp;$A$24&amp;" "&amp;6,Data!$A:$K,6,0)),"-",VLOOKUP($A$23&amp;" "&amp;$A$24&amp;" "&amp;6,Data!$A:$K,6,0))</f>
        <v>-</v>
      </c>
      <c r="C31" s="164" t="str">
        <f>IF(ISNA(VLOOKUP($A$23&amp;" "&amp;$A$24&amp;" "&amp;6,Data!$A:$K,7,0)),"-",VLOOKUP($A$23&amp;" "&amp;$A$24&amp;" "&amp;6,Data!$A:$K,7,0))</f>
        <v>-</v>
      </c>
      <c r="D31" s="164" t="str">
        <f>IF(ISNA(VLOOKUP($A$23&amp;" "&amp;$A$24&amp;" "&amp;6,Data!$A:$K,8,0)),"-",VLOOKUP($A$23&amp;" "&amp;$A$24&amp;" "&amp;6,Data!$A:$K,8,0))</f>
        <v>-</v>
      </c>
      <c r="E31" s="165" t="str">
        <f>IF(ISNA(VLOOKUP($A$23&amp;" "&amp;$A$24&amp;" "&amp;6,Data!$A:$K,9,0)),"-",VLOOKUP($A$23&amp;" "&amp;$A$24&amp;" "&amp;6,Data!$A:$K,9,0))</f>
        <v>-</v>
      </c>
      <c r="F31" s="162"/>
      <c r="G31" s="163" t="str">
        <f>IF(ISNA(VLOOKUP($A$23&amp;" "&amp;$G$24&amp;" "&amp;6,Data!$A:$K,5,0)),"-",VLOOKUP($A$23&amp;" "&amp;$G$24&amp;" "&amp;6,Data!$A:$K,5,0))</f>
        <v>-</v>
      </c>
      <c r="H31" s="164" t="str">
        <f>IF(ISNA(VLOOKUP($A$23&amp;" "&amp;$G$24&amp;" "&amp;6,Data!$A:$K,6,0)),"-",VLOOKUP($A$23&amp;" "&amp;$G$24&amp;" "&amp;6,Data!$A:$K,6,0))</f>
        <v>-</v>
      </c>
      <c r="I31" s="164" t="str">
        <f>IF(ISNA(VLOOKUP($A$23&amp;" "&amp;$G$24&amp;" "&amp;6,Data!$A:$K,7,0)),"-",VLOOKUP($A$23&amp;" "&amp;$G$24&amp;" "&amp;6,Data!$A:$K,7,0))</f>
        <v>-</v>
      </c>
      <c r="J31" s="164" t="str">
        <f>IF(ISNA(VLOOKUP($A$23&amp;" "&amp;$G$24&amp;" "&amp;6,Data!$A:$K,8,0)),"-",VLOOKUP($A$23&amp;" "&amp;$G$24&amp;" "&amp;6,Data!$A:$K,8,0))</f>
        <v>-</v>
      </c>
      <c r="K31" s="165" t="str">
        <f>IF(ISNA(VLOOKUP($A$23&amp;" "&amp;$G$24&amp;" "&amp;6,Data!$A:$K,9,0)),"-",VLOOKUP($A$23&amp;" "&amp;$G$24&amp;" "&amp;6,Data!$A:$K,9,0))</f>
        <v>-</v>
      </c>
      <c r="L31" s="121"/>
      <c r="M31" s="114"/>
      <c r="N31" s="114"/>
      <c r="O31" s="114"/>
      <c r="P31" s="114"/>
      <c r="Q31" s="114"/>
      <c r="R31" s="92"/>
      <c r="S31" s="92"/>
      <c r="T31" s="92"/>
      <c r="U31" s="92"/>
      <c r="V31" s="92"/>
      <c r="W31" s="92"/>
    </row>
    <row r="32" spans="1:23">
      <c r="A32" s="163" t="str">
        <f>IF(ISNA(VLOOKUP($A$23&amp;" "&amp;$A$24&amp;" "&amp;7,Data!$A:$K,5,0)),"-",VLOOKUP($A$23&amp;" "&amp;$A$24&amp;" "&amp;7,Data!$A:$K,5,0))</f>
        <v>-</v>
      </c>
      <c r="B32" s="164" t="str">
        <f>IF(ISNA(VLOOKUP($A$23&amp;" "&amp;$A$24&amp;" "&amp;7,Data!$A:$K,6,0)),"-",VLOOKUP($A$23&amp;" "&amp;$A$24&amp;" "&amp;7,Data!$A:$K,6,0))</f>
        <v>-</v>
      </c>
      <c r="C32" s="164" t="str">
        <f>IF(ISNA(VLOOKUP($A$23&amp;" "&amp;$A$24&amp;" "&amp;7,Data!$A:$K,7,0)),"-",VLOOKUP($A$23&amp;" "&amp;$A$24&amp;" "&amp;7,Data!$A:$K,7,0))</f>
        <v>-</v>
      </c>
      <c r="D32" s="164" t="str">
        <f>IF(ISNA(VLOOKUP($A$23&amp;" "&amp;$A$24&amp;" "&amp;7,Data!$A:$K,8,0)),"-",VLOOKUP($A$23&amp;" "&amp;$A$24&amp;" "&amp;7,Data!$A:$K,8,0))</f>
        <v>-</v>
      </c>
      <c r="E32" s="165" t="str">
        <f>IF(ISNA(VLOOKUP($A$23&amp;" "&amp;$A$24&amp;" "&amp;7,Data!$A:$K,9,0)),"-",VLOOKUP($A$23&amp;" "&amp;$A$24&amp;" "&amp;7,Data!$A:$K,9,0))</f>
        <v>-</v>
      </c>
      <c r="F32" s="162"/>
      <c r="G32" s="163" t="str">
        <f>IF(ISNA(VLOOKUP($A$23&amp;" "&amp;$G$24&amp;" "&amp;7,Data!$A:$K,5,0)),"-",VLOOKUP($A$23&amp;" "&amp;$G$24&amp;" "&amp;7,Data!$A:$K,5,0))</f>
        <v>-</v>
      </c>
      <c r="H32" s="164" t="str">
        <f>IF(ISNA(VLOOKUP($A$23&amp;" "&amp;$G$24&amp;" "&amp;7,Data!$A:$K,6,0)),"-",VLOOKUP($A$23&amp;" "&amp;$G$24&amp;" "&amp;7,Data!$A:$K,6,0))</f>
        <v>-</v>
      </c>
      <c r="I32" s="164" t="str">
        <f>IF(ISNA(VLOOKUP($A$23&amp;" "&amp;$G$24&amp;" "&amp;7,Data!$A:$K,7,0)),"-",VLOOKUP($A$23&amp;" "&amp;$G$24&amp;" "&amp;7,Data!$A:$K,7,0))</f>
        <v>-</v>
      </c>
      <c r="J32" s="164" t="str">
        <f>IF(ISNA(VLOOKUP($A$23&amp;" "&amp;$G$24&amp;" "&amp;7,Data!$A:$K,8,0)),"-",VLOOKUP($A$23&amp;" "&amp;$G$24&amp;" "&amp;7,Data!$A:$K,8,0))</f>
        <v>-</v>
      </c>
      <c r="K32" s="165" t="str">
        <f>IF(ISNA(VLOOKUP($A$23&amp;" "&amp;$G$24&amp;" "&amp;7,Data!$A:$K,9,0)),"-",VLOOKUP($A$23&amp;" "&amp;$G$24&amp;" "&amp;7,Data!$A:$K,9,0))</f>
        <v>-</v>
      </c>
      <c r="L32" s="121"/>
      <c r="M32" s="114"/>
      <c r="N32" s="114"/>
      <c r="O32" s="114"/>
      <c r="P32" s="114"/>
      <c r="Q32" s="114"/>
      <c r="R32" s="92"/>
      <c r="S32" s="92"/>
      <c r="T32" s="92"/>
      <c r="U32" s="92"/>
      <c r="V32" s="92"/>
      <c r="W32" s="92"/>
    </row>
    <row r="33" spans="1:23">
      <c r="A33" s="163" t="str">
        <f>IF(ISNA(VLOOKUP($A$23&amp;" "&amp;$A$24&amp;" "&amp;8,Data!$A:$K,5,0)),"-",VLOOKUP($A$23&amp;" "&amp;$A$24&amp;" "&amp;8,Data!$A:$K,5,0))</f>
        <v>-</v>
      </c>
      <c r="B33" s="164" t="str">
        <f>IF(ISNA(VLOOKUP($A$23&amp;" "&amp;$A$24&amp;" "&amp;8,Data!$A:$K,6,0)),"-",VLOOKUP($A$23&amp;" "&amp;$A$24&amp;" "&amp;8,Data!$A:$K,6,0))</f>
        <v>-</v>
      </c>
      <c r="C33" s="164" t="str">
        <f>IF(ISNA(VLOOKUP($A$23&amp;" "&amp;$A$24&amp;" "&amp;8,Data!$A:$K,7,0)),"-",VLOOKUP($A$23&amp;" "&amp;$A$24&amp;" "&amp;8,Data!$A:$K,7,0))</f>
        <v>-</v>
      </c>
      <c r="D33" s="164" t="str">
        <f>IF(ISNA(VLOOKUP($A$23&amp;" "&amp;$A$24&amp;" "&amp;8,Data!$A:$K,8,0)),"-",VLOOKUP($A$23&amp;" "&amp;$A$24&amp;" "&amp;8,Data!$A:$K,8,0))</f>
        <v>-</v>
      </c>
      <c r="E33" s="165" t="str">
        <f>IF(ISNA(VLOOKUP($A$23&amp;" "&amp;$A$24&amp;" "&amp;8,Data!$A:$K,9,0)),"-",VLOOKUP($A$23&amp;" "&amp;$A$24&amp;" "&amp;8,Data!$A:$K,9,0))</f>
        <v>-</v>
      </c>
      <c r="F33" s="162"/>
      <c r="G33" s="163" t="str">
        <f>IF(ISNA(VLOOKUP($A$23&amp;" "&amp;$G$24&amp;" "&amp;8,Data!$A:$K,5,0)),"-",VLOOKUP($A$23&amp;" "&amp;$G$24&amp;" "&amp;8,Data!$A:$K,5,0))</f>
        <v>-</v>
      </c>
      <c r="H33" s="164" t="str">
        <f>IF(ISNA(VLOOKUP($A$23&amp;" "&amp;$G$24&amp;" "&amp;8,Data!$A:$K,6,0)),"-",VLOOKUP($A$23&amp;" "&amp;$G$24&amp;" "&amp;8,Data!$A:$K,6,0))</f>
        <v>-</v>
      </c>
      <c r="I33" s="164" t="str">
        <f>IF(ISNA(VLOOKUP($A$23&amp;" "&amp;$G$24&amp;" "&amp;8,Data!$A:$K,7,0)),"-",VLOOKUP($A$23&amp;" "&amp;$G$24&amp;" "&amp;8,Data!$A:$K,7,0))</f>
        <v>-</v>
      </c>
      <c r="J33" s="164" t="str">
        <f>IF(ISNA(VLOOKUP($A$23&amp;" "&amp;$G$24&amp;" "&amp;8,Data!$A:$K,8,0)),"-",VLOOKUP($A$23&amp;" "&amp;$G$24&amp;" "&amp;8,Data!$A:$K,8,0))</f>
        <v>-</v>
      </c>
      <c r="K33" s="165" t="str">
        <f>IF(ISNA(VLOOKUP($A$23&amp;" "&amp;$G$24&amp;" "&amp;8,Data!$A:$K,9,0)),"-",VLOOKUP($A$23&amp;" "&amp;$G$24&amp;" "&amp;8,Data!$A:$K,9,0))</f>
        <v>-</v>
      </c>
      <c r="L33" s="121"/>
      <c r="M33" s="114"/>
      <c r="N33" s="114"/>
      <c r="O33" s="114"/>
      <c r="P33" s="114"/>
      <c r="Q33" s="114"/>
      <c r="R33" s="92"/>
      <c r="S33" s="92"/>
      <c r="T33" s="92"/>
      <c r="U33" s="92"/>
      <c r="V33" s="92"/>
      <c r="W33" s="92"/>
    </row>
    <row r="34" spans="1:23">
      <c r="A34" s="163" t="str">
        <f>IF(ISNA(VLOOKUP($A$23&amp;" "&amp;$A$24&amp;" "&amp;9,Data!$A:$K,5,0)),"-",VLOOKUP($A$23&amp;" "&amp;$A$24&amp;" "&amp;9,Data!$A:$K,5,0))</f>
        <v>-</v>
      </c>
      <c r="B34" s="164" t="str">
        <f>IF(ISNA(VLOOKUP($A$23&amp;" "&amp;$A$24&amp;" "&amp;9,Data!$A:$K,6,0)),"-",VLOOKUP($A$23&amp;" "&amp;$A$24&amp;" "&amp;9,Data!$A:$K,6,0))</f>
        <v>-</v>
      </c>
      <c r="C34" s="164" t="str">
        <f>IF(ISNA(VLOOKUP($A$23&amp;" "&amp;$A$24&amp;" "&amp;9,Data!$A:$K,7,0)),"-",VLOOKUP($A$23&amp;" "&amp;$A$24&amp;" "&amp;9,Data!$A:$K,7,0))</f>
        <v>-</v>
      </c>
      <c r="D34" s="164" t="str">
        <f>IF(ISNA(VLOOKUP($A$23&amp;" "&amp;$A$24&amp;" "&amp;9,Data!$A:$K,8,0)),"-",VLOOKUP($A$23&amp;" "&amp;$A$24&amp;" "&amp;9,Data!$A:$K,8,0))</f>
        <v>-</v>
      </c>
      <c r="E34" s="165" t="str">
        <f>IF(ISNA(VLOOKUP($A$23&amp;" "&amp;$A$24&amp;" "&amp;9,Data!$A:$K,9,0)),"-",VLOOKUP($A$23&amp;" "&amp;$A$24&amp;" "&amp;9,Data!$A:$K,9,0))</f>
        <v>-</v>
      </c>
      <c r="F34" s="162"/>
      <c r="G34" s="163" t="str">
        <f>IF(ISNA(VLOOKUP($A$23&amp;" "&amp;$G$24&amp;" "&amp;9,Data!$A:$K,5,0)),"-",VLOOKUP($A$23&amp;" "&amp;$G$24&amp;" "&amp;9,Data!$A:$K,5,0))</f>
        <v>-</v>
      </c>
      <c r="H34" s="164" t="str">
        <f>IF(ISNA(VLOOKUP($A$23&amp;" "&amp;$G$24&amp;" "&amp;9,Data!$A:$K,6,0)),"-",VLOOKUP($A$23&amp;" "&amp;$G$24&amp;" "&amp;9,Data!$A:$K,6,0))</f>
        <v>-</v>
      </c>
      <c r="I34" s="164" t="str">
        <f>IF(ISNA(VLOOKUP($A$23&amp;" "&amp;$G$24&amp;" "&amp;9,Data!$A:$K,7,0)),"-",VLOOKUP($A$23&amp;" "&amp;$G$24&amp;" "&amp;9,Data!$A:$K,7,0))</f>
        <v>-</v>
      </c>
      <c r="J34" s="164" t="str">
        <f>IF(ISNA(VLOOKUP($A$23&amp;" "&amp;$G$24&amp;" "&amp;9,Data!$A:$K,8,0)),"-",VLOOKUP($A$23&amp;" "&amp;$G$24&amp;" "&amp;9,Data!$A:$K,8,0))</f>
        <v>-</v>
      </c>
      <c r="K34" s="165" t="str">
        <f>IF(ISNA(VLOOKUP($A$23&amp;" "&amp;$G$24&amp;" "&amp;9,Data!$A:$K,9,0)),"-",VLOOKUP($A$23&amp;" "&amp;$G$24&amp;" "&amp;9,Data!$A:$K,9,0))</f>
        <v>-</v>
      </c>
      <c r="L34" s="121"/>
      <c r="M34" s="114"/>
      <c r="N34" s="114"/>
      <c r="O34" s="114"/>
      <c r="P34" s="114"/>
      <c r="Q34" s="114"/>
      <c r="R34" s="92"/>
      <c r="S34" s="92"/>
      <c r="T34" s="92"/>
      <c r="U34" s="92"/>
      <c r="V34" s="92"/>
      <c r="W34" s="92"/>
    </row>
    <row r="35" spans="1:23">
      <c r="A35" s="163" t="str">
        <f>IF(ISNA(VLOOKUP($A$23&amp;" "&amp;$A$24&amp;" "&amp;10,Data!$A:$K,5,0)),"-",VLOOKUP($A$23&amp;" "&amp;$A$24&amp;" "&amp;10,Data!$A:$K,5,0))</f>
        <v>-</v>
      </c>
      <c r="B35" s="166" t="str">
        <f>IF(ISNA(VLOOKUP($A$23&amp;" "&amp;$A$24&amp;" "&amp;10,Data!$A:$K,6,0)),"-",VLOOKUP($A$23&amp;" "&amp;$A$24&amp;" "&amp;10,Data!$A:$K,6,0))</f>
        <v>-</v>
      </c>
      <c r="C35" s="166" t="str">
        <f>IF(ISNA(VLOOKUP($A$23&amp;" "&amp;$A$24&amp;" "&amp;10,Data!$A:$K,7,0)),"-",VLOOKUP($A$23&amp;" "&amp;$A$24&amp;" "&amp;10,Data!$A:$K,7,0))</f>
        <v>-</v>
      </c>
      <c r="D35" s="166" t="str">
        <f>IF(ISNA(VLOOKUP($A$23&amp;" "&amp;$A$24&amp;" "&amp;10,Data!$A:$K,8,0)),"-",VLOOKUP($A$23&amp;" "&amp;$A$24&amp;" "&amp;10,Data!$A:$K,8,0))</f>
        <v>-</v>
      </c>
      <c r="E35" s="165" t="str">
        <f>IF(ISNA(VLOOKUP($A$23&amp;" "&amp;$A$24&amp;" "&amp;10,Data!$A:$K,9,0)),"-",VLOOKUP($A$23&amp;" "&amp;$A$24&amp;" "&amp;10,Data!$A:$K,9,0))</f>
        <v>-</v>
      </c>
      <c r="F35" s="162"/>
      <c r="G35" s="163" t="str">
        <f>IF(ISNA(VLOOKUP($A$23&amp;" "&amp;$G$24&amp;" "&amp;10,Data!$A:$K,5,0)),"-",VLOOKUP($A$23&amp;" "&amp;$G$24&amp;" "&amp;10,Data!$A:$K,5,0))</f>
        <v>-</v>
      </c>
      <c r="H35" s="166" t="str">
        <f>IF(ISNA(VLOOKUP($A$23&amp;" "&amp;$G$24&amp;" "&amp;10,Data!$A:$K,6,0)),"-",VLOOKUP($A$23&amp;" "&amp;$G$24&amp;" "&amp;10,Data!$A:$K,6,0))</f>
        <v>-</v>
      </c>
      <c r="I35" s="166" t="str">
        <f>IF(ISNA(VLOOKUP($A$23&amp;" "&amp;$G$24&amp;" "&amp;10,Data!$A:$K,7,0)),"-",VLOOKUP($A$23&amp;" "&amp;$G$24&amp;" "&amp;10,Data!$A:$K,7,0))</f>
        <v>-</v>
      </c>
      <c r="J35" s="166" t="str">
        <f>IF(ISNA(VLOOKUP($A$23&amp;" "&amp;$G$24&amp;" "&amp;10,Data!$A:$K,8,0)),"-",VLOOKUP($A$23&amp;" "&amp;$G$24&amp;" "&amp;10,Data!$A:$K,8,0))</f>
        <v>-</v>
      </c>
      <c r="K35" s="165" t="str">
        <f>IF(ISNA(VLOOKUP($A$23&amp;" "&amp;$G$24&amp;" "&amp;10,Data!$A:$K,9,0)),"-",VLOOKUP($A$23&amp;" "&amp;$G$24&amp;" "&amp;10,Data!$A:$K,9,0))</f>
        <v>-</v>
      </c>
      <c r="L35" s="121"/>
      <c r="M35" s="114"/>
      <c r="N35" s="114"/>
      <c r="O35" s="114"/>
      <c r="P35" s="114"/>
      <c r="Q35" s="114"/>
      <c r="R35" s="92"/>
      <c r="S35" s="92"/>
      <c r="T35" s="92"/>
      <c r="U35" s="92"/>
      <c r="V35" s="92"/>
      <c r="W35" s="92"/>
    </row>
    <row r="36" spans="1:23">
      <c r="A36" s="163" t="str">
        <f>IF(ISNA(VLOOKUP($A$23&amp;" "&amp;$A$24&amp;" "&amp;11,Data!$A:$K,5,0)),"-",VLOOKUP($A$23&amp;" "&amp;$A$24&amp;" "&amp;11,Data!$A:$K,5,0))</f>
        <v>-</v>
      </c>
      <c r="B36" s="166" t="str">
        <f>IF(ISNA(VLOOKUP($A$23&amp;" "&amp;$A$24&amp;" "&amp;11,Data!$A:$K,6,0)),"-",VLOOKUP($A$23&amp;" "&amp;$A$24&amp;" "&amp;11,Data!$A:$K,6,0))</f>
        <v>-</v>
      </c>
      <c r="C36" s="166" t="str">
        <f>IF(ISNA(VLOOKUP($A$23&amp;" "&amp;$A$24&amp;" "&amp;11,Data!$A:$K,7,0)),"-",VLOOKUP($A$23&amp;" "&amp;$A$24&amp;" "&amp;11,Data!$A:$K,7,0))</f>
        <v>-</v>
      </c>
      <c r="D36" s="166" t="str">
        <f>IF(ISNA(VLOOKUP($A$23&amp;" "&amp;$A$24&amp;" "&amp;11,Data!$A:$K,8,0)),"-",VLOOKUP($A$23&amp;" "&amp;$A$24&amp;" "&amp;11,Data!$A:$K,8,0))</f>
        <v>-</v>
      </c>
      <c r="E36" s="165" t="str">
        <f>IF(ISNA(VLOOKUP($A$23&amp;" "&amp;$A$24&amp;" "&amp;11,Data!$A:$K,9,0)),"-",VLOOKUP($A$23&amp;" "&amp;$A$24&amp;" "&amp;11,Data!$A:$K,9,0))</f>
        <v>-</v>
      </c>
      <c r="F36" s="162"/>
      <c r="G36" s="163" t="str">
        <f>IF(ISNA(VLOOKUP($A$23&amp;" "&amp;$G$24&amp;" "&amp;11,Data!$A:$K,5,0)),"-",VLOOKUP($A$23&amp;" "&amp;$G$24&amp;" "&amp;11,Data!$A:$K,5,0))</f>
        <v>-</v>
      </c>
      <c r="H36" s="166" t="str">
        <f>IF(ISNA(VLOOKUP($A$23&amp;" "&amp;$G$24&amp;" "&amp;11,Data!$A:$K,6,0)),"-",VLOOKUP($A$23&amp;" "&amp;$G$24&amp;" "&amp;11,Data!$A:$K,6,0))</f>
        <v>-</v>
      </c>
      <c r="I36" s="166" t="str">
        <f>IF(ISNA(VLOOKUP($A$23&amp;" "&amp;$G$24&amp;" "&amp;11,Data!$A:$K,7,0)),"-",VLOOKUP($A$23&amp;" "&amp;$G$24&amp;" "&amp;11,Data!$A:$K,7,0))</f>
        <v>-</v>
      </c>
      <c r="J36" s="166" t="str">
        <f>IF(ISNA(VLOOKUP($A$23&amp;" "&amp;$G$24&amp;" "&amp;11,Data!$A:$K,8,0)),"-",VLOOKUP($A$23&amp;" "&amp;$G$24&amp;" "&amp;11,Data!$A:$K,8,0))</f>
        <v>-</v>
      </c>
      <c r="K36" s="165" t="str">
        <f>IF(ISNA(VLOOKUP($A$23&amp;" "&amp;$G$24&amp;" "&amp;11,Data!$A:$K,9,0)),"-",VLOOKUP($A$23&amp;" "&amp;$G$24&amp;" "&amp;11,Data!$A:$K,9,0))</f>
        <v>-</v>
      </c>
      <c r="L36" s="121"/>
      <c r="M36" s="114"/>
      <c r="N36" s="91"/>
      <c r="O36" s="91"/>
      <c r="P36" s="91"/>
      <c r="Q36" s="91"/>
      <c r="R36" s="92"/>
      <c r="S36" s="92"/>
      <c r="T36" s="92"/>
      <c r="U36" s="92"/>
      <c r="V36" s="92"/>
      <c r="W36" s="92"/>
    </row>
    <row r="37" spans="1:23">
      <c r="A37" s="38" t="str">
        <f>IF(ISNA(VLOOKUP($A$23&amp;" "&amp;$A$24&amp;" "&amp;12,Data!$A:$K,5,0)),"-",VLOOKUP($A$23&amp;" "&amp;$A$24&amp;" "&amp;12,Data!$A:$K,5,0))</f>
        <v>-</v>
      </c>
      <c r="B37" s="39" t="str">
        <f>IF(ISNA(VLOOKUP($A$23&amp;" "&amp;$A$24&amp;" "&amp;12,Data!$A:$K,6,0)),"-",VLOOKUP($A$23&amp;" "&amp;$A$24&amp;" "&amp;12,Data!$A:$K,6,0))</f>
        <v>-</v>
      </c>
      <c r="C37" s="39" t="str">
        <f>IF(ISNA(VLOOKUP($A$23&amp;" "&amp;$A$24&amp;" "&amp;12,Data!$A:$K,7,0)),"-",VLOOKUP($A$23&amp;" "&amp;$A$24&amp;" "&amp;12,Data!$A:$K,7,0))</f>
        <v>-</v>
      </c>
      <c r="D37" s="39" t="str">
        <f>IF(ISNA(VLOOKUP($A$23&amp;" "&amp;$A$24&amp;" "&amp;12,Data!$A:$K,8,0)),"-",VLOOKUP($A$23&amp;" "&amp;$A$24&amp;" "&amp;12,Data!$A:$K,8,0))</f>
        <v>-</v>
      </c>
      <c r="E37" s="40" t="str">
        <f>IF(ISNA(VLOOKUP($A$23&amp;" "&amp;$A$24&amp;" "&amp;12,Data!$A:$K,9,0)),"-",VLOOKUP($A$23&amp;" "&amp;$A$24&amp;" "&amp;12,Data!$A:$K,9,0))</f>
        <v>-</v>
      </c>
      <c r="F37" s="104"/>
      <c r="G37" s="38" t="str">
        <f>IF(ISNA(VLOOKUP($A$23&amp;" "&amp;$G$24&amp;" "&amp;12,Data!$A:$K,5,0)),"-",VLOOKUP($A$23&amp;" "&amp;$G$24&amp;" "&amp;12,Data!$A:$K,5,0))</f>
        <v>-</v>
      </c>
      <c r="H37" s="39" t="str">
        <f>IF(ISNA(VLOOKUP($A$23&amp;" "&amp;$G$24&amp;" "&amp;12,Data!$A:$K,6,0)),"-",VLOOKUP($A$23&amp;" "&amp;$G$24&amp;" "&amp;12,Data!$A:$K,6,0))</f>
        <v>-</v>
      </c>
      <c r="I37" s="39" t="str">
        <f>IF(ISNA(VLOOKUP($A$23&amp;" "&amp;$G$24&amp;" "&amp;12,Data!$A:$K,7,0)),"-",VLOOKUP($A$23&amp;" "&amp;$G$24&amp;" "&amp;12,Data!$A:$K,7,0))</f>
        <v>-</v>
      </c>
      <c r="J37" s="39" t="str">
        <f>IF(ISNA(VLOOKUP($A$23&amp;" "&amp;$G$24&amp;" "&amp;12,Data!$A:$K,8,0)),"-",VLOOKUP($A$23&amp;" "&amp;$G$24&amp;" "&amp;12,Data!$A:$K,8,0))</f>
        <v>-</v>
      </c>
      <c r="K37" s="40" t="str">
        <f>IF(ISNA(VLOOKUP($A$23&amp;" "&amp;$G$24&amp;" "&amp;12,Data!$A:$K,9,0)),"-",VLOOKUP($A$23&amp;" "&amp;$G$24&amp;" "&amp;12,Data!$A:$K,9,0))</f>
        <v>-</v>
      </c>
      <c r="L37" s="114"/>
      <c r="M37" s="114"/>
      <c r="N37" s="91"/>
      <c r="O37" s="91"/>
      <c r="P37" s="91"/>
      <c r="Q37" s="91"/>
      <c r="R37" s="92"/>
      <c r="S37" s="92"/>
      <c r="T37" s="92"/>
      <c r="U37" s="92"/>
      <c r="V37" s="92"/>
      <c r="W37" s="92"/>
    </row>
    <row r="38" spans="1:23" ht="12" thickBot="1">
      <c r="A38" s="96" t="str">
        <f>IF(ISNA(VLOOKUP($A$23&amp;" "&amp;$A$24&amp;" "&amp;13,Data!$A:$K,5,0)),"-",VLOOKUP($A$23&amp;" "&amp;$A$24&amp;" "&amp;13,Data!$A:$K,5,0))</f>
        <v>-</v>
      </c>
      <c r="B38" s="97" t="str">
        <f>IF(ISNA(VLOOKUP($A$23&amp;" "&amp;$A$24&amp;" "&amp;13,Data!$A:$K,6,0)),"-",VLOOKUP($A$23&amp;" "&amp;$A$24&amp;" "&amp;13,Data!$A:$K,6,0))</f>
        <v>-</v>
      </c>
      <c r="C38" s="97" t="str">
        <f>IF(ISNA(VLOOKUP($A$23&amp;" "&amp;$A$24&amp;" "&amp;13,Data!$A:$K,7,0)),"-",VLOOKUP($A$23&amp;" "&amp;$A$24&amp;" "&amp;13,Data!$A:$K,7,0))</f>
        <v>-</v>
      </c>
      <c r="D38" s="97" t="str">
        <f>IF(ISNA(VLOOKUP($A$23&amp;" "&amp;$A$24&amp;" "&amp;13,Data!$A:$K,8,0)),"-",VLOOKUP($A$23&amp;" "&amp;$A$24&amp;" "&amp;13,Data!$A:$K,8,0))</f>
        <v>-</v>
      </c>
      <c r="E38" s="98" t="str">
        <f>IF(ISNA(VLOOKUP($A$23&amp;" "&amp;$A$24&amp;" "&amp;13,Data!$A:$K,9,0)),"-",VLOOKUP($A$23&amp;" "&amp;$A$24&amp;" "&amp;13,Data!$A:$K,9,0))</f>
        <v>-</v>
      </c>
      <c r="F38" s="104"/>
      <c r="G38" s="96" t="str">
        <f>IF(ISNA(VLOOKUP($A$23&amp;" "&amp;$G$24&amp;" "&amp;13,Data!$A:$K,5,0)),"-",VLOOKUP($A$23&amp;" "&amp;$G$24&amp;" "&amp;13,Data!$A:$K,5,0))</f>
        <v>-</v>
      </c>
      <c r="H38" s="97" t="str">
        <f>IF(ISNA(VLOOKUP($A$23&amp;" "&amp;$G$24&amp;" "&amp;13,Data!$A:$K,6,0)),"-",VLOOKUP($A$23&amp;" "&amp;$G$24&amp;" "&amp;13,Data!$A:$K,6,0))</f>
        <v>-</v>
      </c>
      <c r="I38" s="97" t="str">
        <f>IF(ISNA(VLOOKUP($A$23&amp;" "&amp;$G$24&amp;" "&amp;13,Data!$A:$K,7,0)),"-",VLOOKUP($A$23&amp;" "&amp;$G$24&amp;" "&amp;13,Data!$A:$K,7,0))</f>
        <v>-</v>
      </c>
      <c r="J38" s="97" t="str">
        <f>IF(ISNA(VLOOKUP($A$23&amp;" "&amp;$G$24&amp;" "&amp;13,Data!$A:$K,8,0)),"-",VLOOKUP($A$23&amp;" "&amp;$G$24&amp;" "&amp;13,Data!$A:$K,8,0))</f>
        <v>-</v>
      </c>
      <c r="K38" s="98" t="str">
        <f>IF(ISNA(VLOOKUP($A$23&amp;" "&amp;$G$24&amp;" "&amp;13,Data!$A:$K,9,0)),"-",VLOOKUP($A$23&amp;" "&amp;$G$24&amp;" "&amp;13,Data!$A:$K,9,0))</f>
        <v>-</v>
      </c>
      <c r="L38" s="114"/>
      <c r="M38" s="114"/>
      <c r="N38" s="91"/>
      <c r="O38" s="91"/>
      <c r="P38" s="91"/>
      <c r="Q38" s="91"/>
      <c r="R38" s="92"/>
      <c r="S38" s="92"/>
      <c r="T38" s="92"/>
      <c r="U38" s="92"/>
      <c r="V38" s="92"/>
      <c r="W38" s="92"/>
    </row>
    <row r="39" spans="1:23" ht="12" customHeight="1" thickBot="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</row>
    <row r="40" spans="1:23" ht="12" customHeight="1" thickBot="1">
      <c r="A40" s="202" t="s">
        <v>238</v>
      </c>
      <c r="B40" s="203"/>
      <c r="C40" s="203"/>
      <c r="D40" s="203"/>
      <c r="E40" s="203"/>
      <c r="F40" s="203"/>
      <c r="G40" s="203"/>
      <c r="H40" s="203"/>
      <c r="I40" s="204" t="s">
        <v>241</v>
      </c>
      <c r="J40" s="204"/>
      <c r="K40" s="204"/>
      <c r="L40" s="204"/>
      <c r="M40" s="204"/>
      <c r="N40" s="204"/>
      <c r="O40" s="204"/>
      <c r="P40" s="204"/>
      <c r="Q40" s="205"/>
      <c r="R40" s="91"/>
      <c r="S40" s="189" t="s">
        <v>156</v>
      </c>
      <c r="T40" s="190"/>
      <c r="U40" s="191"/>
      <c r="V40"/>
      <c r="W40" s="91"/>
    </row>
    <row r="41" spans="1:23" ht="12" customHeight="1">
      <c r="A41" s="198" t="s">
        <v>242</v>
      </c>
      <c r="B41" s="199"/>
      <c r="C41" s="200" t="s">
        <v>243</v>
      </c>
      <c r="D41" s="200"/>
      <c r="E41" s="201"/>
      <c r="F41" s="117"/>
      <c r="G41" s="198" t="s">
        <v>244</v>
      </c>
      <c r="H41" s="199"/>
      <c r="I41" s="200" t="s">
        <v>245</v>
      </c>
      <c r="J41" s="200"/>
      <c r="K41" s="201"/>
      <c r="L41" s="100"/>
      <c r="M41" s="198" t="s">
        <v>246</v>
      </c>
      <c r="N41" s="199"/>
      <c r="O41" s="200" t="s">
        <v>245</v>
      </c>
      <c r="P41" s="200"/>
      <c r="Q41" s="201"/>
      <c r="R41" s="91"/>
      <c r="S41" s="192" t="s">
        <v>257</v>
      </c>
      <c r="T41" s="193"/>
      <c r="U41" s="194"/>
      <c r="V41"/>
      <c r="W41" s="91"/>
    </row>
    <row r="42" spans="1:23" ht="12" customHeight="1" thickBot="1">
      <c r="A42" s="112" t="s">
        <v>4</v>
      </c>
      <c r="B42" s="113">
        <v>15</v>
      </c>
      <c r="C42" s="113">
        <v>30</v>
      </c>
      <c r="D42" s="113">
        <v>45</v>
      </c>
      <c r="E42" s="99">
        <v>60</v>
      </c>
      <c r="F42" s="117"/>
      <c r="G42" s="112" t="s">
        <v>4</v>
      </c>
      <c r="H42" s="113">
        <v>15</v>
      </c>
      <c r="I42" s="113">
        <v>30</v>
      </c>
      <c r="J42" s="113">
        <v>45</v>
      </c>
      <c r="K42" s="99">
        <v>60</v>
      </c>
      <c r="L42" s="114"/>
      <c r="M42" s="112" t="s">
        <v>4</v>
      </c>
      <c r="N42" s="113">
        <v>15</v>
      </c>
      <c r="O42" s="113">
        <v>30</v>
      </c>
      <c r="P42" s="113">
        <v>45</v>
      </c>
      <c r="Q42" s="99">
        <v>60</v>
      </c>
      <c r="R42" s="91"/>
      <c r="S42" s="195" t="s">
        <v>258</v>
      </c>
      <c r="T42" s="196"/>
      <c r="U42" s="197"/>
      <c r="V42"/>
      <c r="W42" s="91"/>
    </row>
    <row r="43" spans="1:23" ht="12" customHeight="1">
      <c r="A43" s="101" t="str">
        <f>IF(ISNA(VLOOKUP($A$40&amp;" "&amp;$A$41&amp;" "&amp;1,Data!$A:$K,5,0)),"-",VLOOKUP($A$40&amp;" "&amp;$A$41&amp;" "&amp;1,Data!$A:$K,5,0))</f>
        <v>-</v>
      </c>
      <c r="B43" s="102" t="str">
        <f>IF(ISNA(VLOOKUP($A$40&amp;" "&amp;$A$41&amp;" "&amp;1,Data!$A:$K,6,0)),"-",VLOOKUP($A$40&amp;" "&amp;$A$41&amp;" "&amp;1,Data!$A:$K,6,0))</f>
        <v>-</v>
      </c>
      <c r="C43" s="102" t="str">
        <f>IF(ISNA(VLOOKUP($A$40&amp;" "&amp;$A$41&amp;" "&amp;1,Data!$A:$K,7,0)),"-",VLOOKUP($A$40&amp;" "&amp;$A$41&amp;" "&amp;1,Data!$A:$K,7,0))</f>
        <v>-</v>
      </c>
      <c r="D43" s="102" t="str">
        <f>IF(ISNA(VLOOKUP($A$40&amp;" "&amp;$A$41&amp;" "&amp;1,Data!$A:$K,8,0)),"-",VLOOKUP($A$40&amp;" "&amp;$A$41&amp;" "&amp;1,Data!$A:$K,8,0))</f>
        <v>-</v>
      </c>
      <c r="E43" s="103" t="str">
        <f>IF(ISNA(VLOOKUP($A$40&amp;" "&amp;$A$41&amp;" "&amp;1,Data!$A:$K,9,0)),"-",VLOOKUP($A$40&amp;" "&amp;$A$41&amp;" "&amp;1,Data!$A:$K,9,0))</f>
        <v>-</v>
      </c>
      <c r="F43" s="129"/>
      <c r="G43" s="101" t="str">
        <f>IF(ISNA(VLOOKUP($A$40&amp;" "&amp;$G$41&amp;" "&amp;1,Data!$A:$K,5,0)),"-",VLOOKUP($A$40&amp;" "&amp;$G$41&amp;" "&amp;1,Data!$A:$K,5,0))</f>
        <v>-</v>
      </c>
      <c r="H43" s="102" t="str">
        <f>IF(ISNA(VLOOKUP($A$40&amp;" "&amp;$G$41&amp;" "&amp;1,Data!$A:$K,6,0)),"-",VLOOKUP($A$40&amp;" "&amp;$G$41&amp;" "&amp;1,Data!$A:$K,6,0))</f>
        <v>-</v>
      </c>
      <c r="I43" s="102" t="str">
        <f>IF(ISNA(VLOOKUP($A$40&amp;" "&amp;$G$41&amp;" "&amp;1,Data!$A:$K,7,0)),"-",VLOOKUP($A$40&amp;" "&amp;$G$41&amp;" "&amp;1,Data!$A:$K,7,0))</f>
        <v>-</v>
      </c>
      <c r="J43" s="102" t="str">
        <f>IF(ISNA(VLOOKUP($A$40&amp;" "&amp;$G$41&amp;" "&amp;1,Data!$A:$K,8,0)),"-",VLOOKUP($A$40&amp;" "&amp;$G$41&amp;" "&amp;1,Data!$A:$K,8,0))</f>
        <v>-</v>
      </c>
      <c r="K43" s="103" t="str">
        <f>IF(ISNA(VLOOKUP($A$40&amp;" "&amp;$G$41&amp;" "&amp;1,Data!$A:$K,9,0)),"-",VLOOKUP($A$40&amp;" "&amp;$G$41&amp;" "&amp;1,Data!$A:$K,9,0))</f>
        <v>-</v>
      </c>
      <c r="L43" s="114"/>
      <c r="M43" s="101" t="str">
        <f>IF(ISNA(VLOOKUP($A$40&amp;" "&amp;$M$41&amp;" "&amp;1,Data!$A:$K,5,0)),"-",VLOOKUP($A$40&amp;" "&amp;$M$41&amp;" "&amp;1,Data!$A:$K,5,0))</f>
        <v>-</v>
      </c>
      <c r="N43" s="102" t="str">
        <f>IF(ISNA(VLOOKUP($A$40&amp;" "&amp;$M$41&amp;" "&amp;1,Data!$A:$K,6,0)),"-",VLOOKUP($A$40&amp;" "&amp;$M$41&amp;" "&amp;1,Data!$A:$K,6,0))</f>
        <v>-</v>
      </c>
      <c r="O43" s="102" t="str">
        <f>IF(ISNA(VLOOKUP($A$40&amp;" "&amp;$M$41&amp;" "&amp;1,Data!$A:$K,7,0)),"-",VLOOKUP($A$40&amp;" "&amp;$M$41&amp;" "&amp;1,Data!$A:$K,7,0))</f>
        <v>-</v>
      </c>
      <c r="P43" s="102" t="str">
        <f>IF(ISNA(VLOOKUP($A$40&amp;" "&amp;$M$41&amp;" "&amp;1,Data!$A:$K,8,0)),"-",VLOOKUP($A$40&amp;" "&amp;$M$41&amp;" "&amp;1,Data!$A:$K,8,0))</f>
        <v>-</v>
      </c>
      <c r="Q43" s="103" t="str">
        <f>IF(ISNA(VLOOKUP($A$40&amp;" "&amp;$M$41&amp;" "&amp;1,Data!$A:$K,9,0)),"-",VLOOKUP($A$40&amp;" "&amp;$M$41&amp;" "&amp;1,Data!$A:$K,9,0))</f>
        <v>-</v>
      </c>
      <c r="R43" s="91"/>
      <c r="S43" s="91"/>
      <c r="T43" s="91"/>
      <c r="U43" s="91"/>
      <c r="V43" s="91"/>
      <c r="W43" s="91"/>
    </row>
    <row r="44" spans="1:23" ht="11.25" customHeight="1">
      <c r="A44" s="38" t="str">
        <f>IF(ISNA(VLOOKUP($A$40&amp;" "&amp;$A$41&amp;" "&amp;2,Data!$A:$K,5,0)),"-",VLOOKUP($A$40&amp;" "&amp;$A$41&amp;" "&amp;2,Data!$A:$K,5,0))</f>
        <v>-</v>
      </c>
      <c r="B44" s="39" t="str">
        <f>IF(ISNA(VLOOKUP($A$40&amp;" "&amp;$A$41&amp;" "&amp;2,Data!$A:$K,6,0)),"-",VLOOKUP($A$40&amp;" "&amp;$A$41&amp;" "&amp;2,Data!$A:$K,6,0))</f>
        <v>-</v>
      </c>
      <c r="C44" s="39" t="str">
        <f>IF(ISNA(VLOOKUP($A$40&amp;" "&amp;$A$41&amp;" "&amp;2,Data!$A:$K,7,0)),"-",VLOOKUP($A$40&amp;" "&amp;$A$41&amp;" "&amp;2,Data!$A:$K,7,0))</f>
        <v>-</v>
      </c>
      <c r="D44" s="39" t="str">
        <f>IF(ISNA(VLOOKUP($A$40&amp;" "&amp;$A$41&amp;" "&amp;2,Data!$A:$K,8,0)),"-",VLOOKUP($A$40&amp;" "&amp;$A$41&amp;" "&amp;2,Data!$A:$K,8,0))</f>
        <v>-</v>
      </c>
      <c r="E44" s="40" t="str">
        <f>IF(ISNA(VLOOKUP($A$40&amp;" "&amp;$A$41&amp;" "&amp;2,Data!$A:$K,9,0)),"-",VLOOKUP($A$40&amp;" "&amp;$A$41&amp;" "&amp;2,Data!$A:$K,9,0))</f>
        <v>-</v>
      </c>
      <c r="F44" s="129"/>
      <c r="G44" s="38" t="str">
        <f>IF(ISNA(VLOOKUP($A$40&amp;" "&amp;$G$41&amp;" "&amp;2,Data!$A:$K,5,0)),"-",VLOOKUP($A$40&amp;" "&amp;$G$41&amp;" "&amp;2,Data!$A:$K,5,0))</f>
        <v>-</v>
      </c>
      <c r="H44" s="39" t="str">
        <f>IF(ISNA(VLOOKUP($A$40&amp;" "&amp;$G$41&amp;" "&amp;2,Data!$A:$K,6,0)),"-",VLOOKUP($A$40&amp;" "&amp;$G$41&amp;" "&amp;2,Data!$A:$K,6,0))</f>
        <v>-</v>
      </c>
      <c r="I44" s="39" t="str">
        <f>IF(ISNA(VLOOKUP($A$40&amp;" "&amp;$G$41&amp;" "&amp;2,Data!$A:$K,7,0)),"-",VLOOKUP($A$40&amp;" "&amp;$G$41&amp;" "&amp;2,Data!$A:$K,7,0))</f>
        <v>-</v>
      </c>
      <c r="J44" s="39" t="str">
        <f>IF(ISNA(VLOOKUP($A$40&amp;" "&amp;$G$41&amp;" "&amp;2,Data!$A:$K,8,0)),"-",VLOOKUP($A$40&amp;" "&amp;$G$41&amp;" "&amp;2,Data!$A:$K,8,0))</f>
        <v>-</v>
      </c>
      <c r="K44" s="40" t="str">
        <f>IF(ISNA(VLOOKUP($A$40&amp;" "&amp;$G$41&amp;" "&amp;2,Data!$A:$K,9,0)),"-",VLOOKUP($A$40&amp;" "&amp;$G$41&amp;" "&amp;2,Data!$A:$K,9,0))</f>
        <v>-</v>
      </c>
      <c r="L44" s="114"/>
      <c r="M44" s="38" t="str">
        <f>IF(ISNA(VLOOKUP($A$40&amp;" "&amp;$M$41&amp;" "&amp;2,Data!$A:$K,5,0)),"-",VLOOKUP($A$40&amp;" "&amp;$M$41&amp;" "&amp;2,Data!$A:$K,5,0))</f>
        <v>-</v>
      </c>
      <c r="N44" s="39" t="str">
        <f>IF(ISNA(VLOOKUP($A$40&amp;" "&amp;$M$41&amp;" "&amp;2,Data!$A:$K,6,0)),"-",VLOOKUP($A$40&amp;" "&amp;$M$41&amp;" "&amp;2,Data!$A:$K,6,0))</f>
        <v>-</v>
      </c>
      <c r="O44" s="39" t="str">
        <f>IF(ISNA(VLOOKUP($A$40&amp;" "&amp;$M$41&amp;" "&amp;2,Data!$A:$K,7,0)),"-",VLOOKUP($A$40&amp;" "&amp;$M$41&amp;" "&amp;2,Data!$A:$K,7,0))</f>
        <v>-</v>
      </c>
      <c r="P44" s="39" t="str">
        <f>IF(ISNA(VLOOKUP($A$40&amp;" "&amp;$M$41&amp;" "&amp;2,Data!$A:$K,8,0)),"-",VLOOKUP($A$40&amp;" "&amp;$M$41&amp;" "&amp;2,Data!$A:$K,8,0))</f>
        <v>-</v>
      </c>
      <c r="Q44" s="40" t="str">
        <f>IF(ISNA(VLOOKUP($A$40&amp;" "&amp;$M$41&amp;" "&amp;2,Data!$A:$K,9,0)),"-",VLOOKUP($A$40&amp;" "&amp;$M$41&amp;" "&amp;2,Data!$A:$K,9,0))</f>
        <v>-</v>
      </c>
      <c r="R44" s="91"/>
      <c r="S44" s="180" t="s">
        <v>256</v>
      </c>
      <c r="T44" s="181"/>
      <c r="U44" s="182"/>
      <c r="V44" s="91"/>
      <c r="W44" s="91"/>
    </row>
    <row r="45" spans="1:23">
      <c r="A45" s="38" t="str">
        <f>IF(ISNA(VLOOKUP($A$40&amp;" "&amp;$A$41&amp;" "&amp;3,Data!$A:$K,5,0)),"-",VLOOKUP($A$40&amp;" "&amp;$A$41&amp;" "&amp;3,Data!$A:$K,5,0))</f>
        <v>-</v>
      </c>
      <c r="B45" s="39" t="str">
        <f>IF(ISNA(VLOOKUP($A$40&amp;" "&amp;$A$41&amp;" "&amp;3,Data!$A:$K,6,0)),"-",VLOOKUP($A$40&amp;" "&amp;$A$41&amp;" "&amp;3,Data!$A:$K,6,0))</f>
        <v>-</v>
      </c>
      <c r="C45" s="39" t="str">
        <f>IF(ISNA(VLOOKUP($A$40&amp;" "&amp;$A$41&amp;" "&amp;3,Data!$A:$K,7,0)),"-",VLOOKUP($A$40&amp;" "&amp;$A$41&amp;" "&amp;3,Data!$A:$K,7,0))</f>
        <v>-</v>
      </c>
      <c r="D45" s="39" t="str">
        <f>IF(ISNA(VLOOKUP($A$40&amp;" "&amp;$A$41&amp;" "&amp;3,Data!$A:$K,8,0)),"-",VLOOKUP($A$40&amp;" "&amp;$A$41&amp;" "&amp;3,Data!$A:$K,8,0))</f>
        <v>-</v>
      </c>
      <c r="E45" s="40" t="str">
        <f>IF(ISNA(VLOOKUP($A$40&amp;" "&amp;$A$41&amp;" "&amp;3,Data!$A:$K,9,0)),"-",VLOOKUP($A$40&amp;" "&amp;$A$41&amp;" "&amp;3,Data!$A:$K,9,0))</f>
        <v>-</v>
      </c>
      <c r="F45" s="129"/>
      <c r="G45" s="38" t="str">
        <f>IF(ISNA(VLOOKUP($A$40&amp;" "&amp;$G$41&amp;" "&amp;3,Data!$A:$K,5,0)),"-",VLOOKUP($A$40&amp;" "&amp;$G$41&amp;" "&amp;3,Data!$A:$K,5,0))</f>
        <v>-</v>
      </c>
      <c r="H45" s="39" t="str">
        <f>IF(ISNA(VLOOKUP($A$40&amp;" "&amp;$G$41&amp;" "&amp;3,Data!$A:$K,6,0)),"-",VLOOKUP($A$40&amp;" "&amp;$G$41&amp;" "&amp;3,Data!$A:$K,6,0))</f>
        <v>-</v>
      </c>
      <c r="I45" s="39" t="str">
        <f>IF(ISNA(VLOOKUP($A$40&amp;" "&amp;$G$41&amp;" "&amp;3,Data!$A:$K,7,0)),"-",VLOOKUP($A$40&amp;" "&amp;$G$41&amp;" "&amp;3,Data!$A:$K,7,0))</f>
        <v>-</v>
      </c>
      <c r="J45" s="39" t="str">
        <f>IF(ISNA(VLOOKUP($A$40&amp;" "&amp;$G$41&amp;" "&amp;3,Data!$A:$K,8,0)),"-",VLOOKUP($A$40&amp;" "&amp;$G$41&amp;" "&amp;3,Data!$A:$K,8,0))</f>
        <v>-</v>
      </c>
      <c r="K45" s="40" t="str">
        <f>IF(ISNA(VLOOKUP($A$40&amp;" "&amp;$G$41&amp;" "&amp;3,Data!$A:$K,9,0)),"-",VLOOKUP($A$40&amp;" "&amp;$G$41&amp;" "&amp;3,Data!$A:$K,9,0))</f>
        <v>-</v>
      </c>
      <c r="L45" s="114"/>
      <c r="M45" s="38" t="str">
        <f>IF(ISNA(VLOOKUP($A$40&amp;" "&amp;$M$41&amp;" "&amp;3,Data!$A:$K,5,0)),"-",VLOOKUP($A$40&amp;" "&amp;$M$41&amp;" "&amp;3,Data!$A:$K,5,0))</f>
        <v>-</v>
      </c>
      <c r="N45" s="39" t="str">
        <f>IF(ISNA(VLOOKUP($A$40&amp;" "&amp;$M$41&amp;" "&amp;3,Data!$A:$K,6,0)),"-",VLOOKUP($A$40&amp;" "&amp;$M$41&amp;" "&amp;3,Data!$A:$K,6,0))</f>
        <v>-</v>
      </c>
      <c r="O45" s="39" t="str">
        <f>IF(ISNA(VLOOKUP($A$40&amp;" "&amp;$M$41&amp;" "&amp;3,Data!$A:$K,7,0)),"-",VLOOKUP($A$40&amp;" "&amp;$M$41&amp;" "&amp;3,Data!$A:$K,7,0))</f>
        <v>-</v>
      </c>
      <c r="P45" s="39" t="str">
        <f>IF(ISNA(VLOOKUP($A$40&amp;" "&amp;$M$41&amp;" "&amp;3,Data!$A:$K,8,0)),"-",VLOOKUP($A$40&amp;" "&amp;$M$41&amp;" "&amp;3,Data!$A:$K,8,0))</f>
        <v>-</v>
      </c>
      <c r="Q45" s="40" t="str">
        <f>IF(ISNA(VLOOKUP($A$40&amp;" "&amp;$M$41&amp;" "&amp;3,Data!$A:$K,9,0)),"-",VLOOKUP($A$40&amp;" "&amp;$M$41&amp;" "&amp;3,Data!$A:$K,9,0))</f>
        <v>-</v>
      </c>
      <c r="R45" s="91"/>
      <c r="S45" s="183"/>
      <c r="T45" s="184"/>
      <c r="U45" s="185"/>
      <c r="V45" s="91"/>
      <c r="W45" s="91"/>
    </row>
    <row r="46" spans="1:23">
      <c r="A46" s="38" t="str">
        <f>IF(ISNA(VLOOKUP($A$40&amp;" "&amp;$A$41&amp;" "&amp;4,Data!$A:$K,5,0)),"-",VLOOKUP($A$40&amp;" "&amp;$A$41&amp;" "&amp;4,Data!$A:$K,5,0))</f>
        <v>-</v>
      </c>
      <c r="B46" s="39" t="str">
        <f>IF(ISNA(VLOOKUP($A$40&amp;" "&amp;$A$41&amp;" "&amp;4,Data!$A:$K,6,0)),"-",VLOOKUP($A$40&amp;" "&amp;$A$41&amp;" "&amp;4,Data!$A:$K,6,0))</f>
        <v>-</v>
      </c>
      <c r="C46" s="39" t="str">
        <f>IF(ISNA(VLOOKUP($A$40&amp;" "&amp;$A$41&amp;" "&amp;4,Data!$A:$K,7,0)),"-",VLOOKUP($A$40&amp;" "&amp;$A$41&amp;" "&amp;4,Data!$A:$K,7,0))</f>
        <v>-</v>
      </c>
      <c r="D46" s="39" t="str">
        <f>IF(ISNA(VLOOKUP($A$40&amp;" "&amp;$A$41&amp;" "&amp;4,Data!$A:$K,8,0)),"-",VLOOKUP($A$40&amp;" "&amp;$A$41&amp;" "&amp;4,Data!$A:$K,8,0))</f>
        <v>-</v>
      </c>
      <c r="E46" s="40" t="str">
        <f>IF(ISNA(VLOOKUP($A$40&amp;" "&amp;$A$41&amp;" "&amp;4,Data!$A:$K,9,0)),"-",VLOOKUP($A$40&amp;" "&amp;$A$41&amp;" "&amp;4,Data!$A:$K,9,0))</f>
        <v>-</v>
      </c>
      <c r="F46" s="129"/>
      <c r="G46" s="38" t="str">
        <f>IF(ISNA(VLOOKUP($A$40&amp;" "&amp;$G$41&amp;" "&amp;4,Data!$A:$K,5,0)),"-",VLOOKUP($A$40&amp;" "&amp;$G$41&amp;" "&amp;4,Data!$A:$K,5,0))</f>
        <v>-</v>
      </c>
      <c r="H46" s="39" t="str">
        <f>IF(ISNA(VLOOKUP($A$40&amp;" "&amp;$G$41&amp;" "&amp;4,Data!$A:$K,6,0)),"-",VLOOKUP($A$40&amp;" "&amp;$G$41&amp;" "&amp;4,Data!$A:$K,6,0))</f>
        <v>-</v>
      </c>
      <c r="I46" s="39" t="str">
        <f>IF(ISNA(VLOOKUP($A$40&amp;" "&amp;$G$41&amp;" "&amp;4,Data!$A:$K,7,0)),"-",VLOOKUP($A$40&amp;" "&amp;$G$41&amp;" "&amp;4,Data!$A:$K,7,0))</f>
        <v>-</v>
      </c>
      <c r="J46" s="39" t="str">
        <f>IF(ISNA(VLOOKUP($A$40&amp;" "&amp;$G$41&amp;" "&amp;4,Data!$A:$K,8,0)),"-",VLOOKUP($A$40&amp;" "&amp;$G$41&amp;" "&amp;4,Data!$A:$K,8,0))</f>
        <v>-</v>
      </c>
      <c r="K46" s="40" t="str">
        <f>IF(ISNA(VLOOKUP($A$40&amp;" "&amp;$G$41&amp;" "&amp;4,Data!$A:$K,9,0)),"-",VLOOKUP($A$40&amp;" "&amp;$G$41&amp;" "&amp;4,Data!$A:$K,9,0))</f>
        <v>-</v>
      </c>
      <c r="L46" s="114"/>
      <c r="M46" s="38" t="str">
        <f>IF(ISNA(VLOOKUP($A$40&amp;" "&amp;$M$41&amp;" "&amp;4,Data!$A:$K,5,0)),"-",VLOOKUP($A$40&amp;" "&amp;$M$41&amp;" "&amp;4,Data!$A:$K,5,0))</f>
        <v>-</v>
      </c>
      <c r="N46" s="39" t="str">
        <f>IF(ISNA(VLOOKUP($A$40&amp;" "&amp;$M$41&amp;" "&amp;4,Data!$A:$K,6,0)),"-",VLOOKUP($A$40&amp;" "&amp;$M$41&amp;" "&amp;4,Data!$A:$K,6,0))</f>
        <v>-</v>
      </c>
      <c r="O46" s="39" t="str">
        <f>IF(ISNA(VLOOKUP($A$40&amp;" "&amp;$M$41&amp;" "&amp;4,Data!$A:$K,7,0)),"-",VLOOKUP($A$40&amp;" "&amp;$M$41&amp;" "&amp;4,Data!$A:$K,7,0))</f>
        <v>-</v>
      </c>
      <c r="P46" s="39" t="str">
        <f>IF(ISNA(VLOOKUP($A$40&amp;" "&amp;$M$41&amp;" "&amp;4,Data!$A:$K,8,0)),"-",VLOOKUP($A$40&amp;" "&amp;$M$41&amp;" "&amp;4,Data!$A:$K,8,0))</f>
        <v>-</v>
      </c>
      <c r="Q46" s="40" t="str">
        <f>IF(ISNA(VLOOKUP($A$40&amp;" "&amp;$M$41&amp;" "&amp;4,Data!$A:$K,9,0)),"-",VLOOKUP($A$40&amp;" "&amp;$M$41&amp;" "&amp;4,Data!$A:$K,9,0))</f>
        <v>-</v>
      </c>
      <c r="R46" s="91"/>
      <c r="S46" s="183"/>
      <c r="T46" s="184"/>
      <c r="U46" s="185"/>
      <c r="V46" s="91"/>
      <c r="W46" s="91"/>
    </row>
    <row r="47" spans="1:23">
      <c r="A47" s="38" t="str">
        <f>IF(ISNA(VLOOKUP($A$40&amp;" "&amp;$A$41&amp;" "&amp;5,Data!$A:$K,5,0)),"-",VLOOKUP($A$40&amp;" "&amp;$A$41&amp;" "&amp;5,Data!$A:$K,5,0))</f>
        <v>-</v>
      </c>
      <c r="B47" s="39" t="str">
        <f>IF(ISNA(VLOOKUP($A$40&amp;" "&amp;$A$41&amp;" "&amp;5,Data!$A:$K,6,0)),"-",VLOOKUP($A$40&amp;" "&amp;$A$41&amp;" "&amp;5,Data!$A:$K,6,0))</f>
        <v>-</v>
      </c>
      <c r="C47" s="39" t="str">
        <f>IF(ISNA(VLOOKUP($A$40&amp;" "&amp;$A$41&amp;" "&amp;5,Data!$A:$K,7,0)),"-",VLOOKUP($A$40&amp;" "&amp;$A$41&amp;" "&amp;5,Data!$A:$K,7,0))</f>
        <v>-</v>
      </c>
      <c r="D47" s="39" t="str">
        <f>IF(ISNA(VLOOKUP($A$40&amp;" "&amp;$A$41&amp;" "&amp;5,Data!$A:$K,8,0)),"-",VLOOKUP($A$40&amp;" "&amp;$A$41&amp;" "&amp;5,Data!$A:$K,8,0))</f>
        <v>-</v>
      </c>
      <c r="E47" s="40" t="str">
        <f>IF(ISNA(VLOOKUP($A$40&amp;" "&amp;$A$41&amp;" "&amp;5,Data!$A:$K,9,0)),"-",VLOOKUP($A$40&amp;" "&amp;$A$41&amp;" "&amp;5,Data!$A:$K,9,0))</f>
        <v>-</v>
      </c>
      <c r="F47" s="129"/>
      <c r="G47" s="38" t="str">
        <f>IF(ISNA(VLOOKUP($A$40&amp;" "&amp;$G$41&amp;" "&amp;5,Data!$A:$K,5,0)),"-",VLOOKUP($A$40&amp;" "&amp;$G$41&amp;" "&amp;5,Data!$A:$K,5,0))</f>
        <v>-</v>
      </c>
      <c r="H47" s="39" t="str">
        <f>IF(ISNA(VLOOKUP($A$40&amp;" "&amp;$G$41&amp;" "&amp;5,Data!$A:$K,6,0)),"-",VLOOKUP($A$40&amp;" "&amp;$G$41&amp;" "&amp;5,Data!$A:$K,6,0))</f>
        <v>-</v>
      </c>
      <c r="I47" s="39" t="str">
        <f>IF(ISNA(VLOOKUP($A$40&amp;" "&amp;$G$41&amp;" "&amp;5,Data!$A:$K,7,0)),"-",VLOOKUP($A$40&amp;" "&amp;$G$41&amp;" "&amp;5,Data!$A:$K,7,0))</f>
        <v>-</v>
      </c>
      <c r="J47" s="39" t="str">
        <f>IF(ISNA(VLOOKUP($A$40&amp;" "&amp;$G$41&amp;" "&amp;5,Data!$A:$K,8,0)),"-",VLOOKUP($A$40&amp;" "&amp;$G$41&amp;" "&amp;5,Data!$A:$K,8,0))</f>
        <v>-</v>
      </c>
      <c r="K47" s="40" t="str">
        <f>IF(ISNA(VLOOKUP($A$40&amp;" "&amp;$G$41&amp;" "&amp;5,Data!$A:$K,9,0)),"-",VLOOKUP($A$40&amp;" "&amp;$G$41&amp;" "&amp;5,Data!$A:$K,9,0))</f>
        <v>-</v>
      </c>
      <c r="L47" s="114"/>
      <c r="M47" s="38" t="str">
        <f>IF(ISNA(VLOOKUP($A$40&amp;" "&amp;$M$41&amp;" "&amp;5,Data!$A:$K,5,0)),"-",VLOOKUP($A$40&amp;" "&amp;$M$41&amp;" "&amp;5,Data!$A:$K,5,0))</f>
        <v>-</v>
      </c>
      <c r="N47" s="39" t="str">
        <f>IF(ISNA(VLOOKUP($A$40&amp;" "&amp;$M$41&amp;" "&amp;5,Data!$A:$K,6,0)),"-",VLOOKUP($A$40&amp;" "&amp;$M$41&amp;" "&amp;5,Data!$A:$K,6,0))</f>
        <v>-</v>
      </c>
      <c r="O47" s="39" t="str">
        <f>IF(ISNA(VLOOKUP($A$40&amp;" "&amp;$M$41&amp;" "&amp;5,Data!$A:$K,7,0)),"-",VLOOKUP($A$40&amp;" "&amp;$M$41&amp;" "&amp;5,Data!$A:$K,7,0))</f>
        <v>-</v>
      </c>
      <c r="P47" s="39" t="str">
        <f>IF(ISNA(VLOOKUP($A$40&amp;" "&amp;$M$41&amp;" "&amp;5,Data!$A:$K,8,0)),"-",VLOOKUP($A$40&amp;" "&amp;$M$41&amp;" "&amp;5,Data!$A:$K,8,0))</f>
        <v>-</v>
      </c>
      <c r="Q47" s="40" t="str">
        <f>IF(ISNA(VLOOKUP($A$40&amp;" "&amp;$M$41&amp;" "&amp;5,Data!$A:$K,9,0)),"-",VLOOKUP($A$40&amp;" "&amp;$M$41&amp;" "&amp;5,Data!$A:$K,9,0))</f>
        <v>-</v>
      </c>
      <c r="R47" s="91"/>
      <c r="S47" s="186" t="s">
        <v>255</v>
      </c>
      <c r="T47" s="187"/>
      <c r="U47" s="188"/>
      <c r="V47" s="91"/>
      <c r="W47" s="91"/>
    </row>
    <row r="48" spans="1:23">
      <c r="A48" s="38" t="str">
        <f>IF(ISNA(VLOOKUP($A$40&amp;" "&amp;$A$41&amp;" "&amp;6,Data!$A:$K,5,0)),"-",VLOOKUP($A$40&amp;" "&amp;$A$41&amp;" "&amp;6,Data!$A:$K,5,0))</f>
        <v>-</v>
      </c>
      <c r="B48" s="39" t="str">
        <f>IF(ISNA(VLOOKUP($A$40&amp;" "&amp;$A$41&amp;" "&amp;6,Data!$A:$K,6,0)),"-",VLOOKUP($A$40&amp;" "&amp;$A$41&amp;" "&amp;6,Data!$A:$K,6,0))</f>
        <v>-</v>
      </c>
      <c r="C48" s="39" t="str">
        <f>IF(ISNA(VLOOKUP($A$40&amp;" "&amp;$A$41&amp;" "&amp;6,Data!$A:$K,7,0)),"-",VLOOKUP($A$40&amp;" "&amp;$A$41&amp;" "&amp;6,Data!$A:$K,7,0))</f>
        <v>-</v>
      </c>
      <c r="D48" s="39" t="str">
        <f>IF(ISNA(VLOOKUP($A$40&amp;" "&amp;$A$41&amp;" "&amp;6,Data!$A:$K,8,0)),"-",VLOOKUP($A$40&amp;" "&amp;$A$41&amp;" "&amp;6,Data!$A:$K,8,0))</f>
        <v>-</v>
      </c>
      <c r="E48" s="40" t="str">
        <f>IF(ISNA(VLOOKUP($A$40&amp;" "&amp;$A$41&amp;" "&amp;6,Data!$A:$K,9,0)),"-",VLOOKUP($A$40&amp;" "&amp;$A$41&amp;" "&amp;6,Data!$A:$K,9,0))</f>
        <v>-</v>
      </c>
      <c r="F48" s="129"/>
      <c r="G48" s="38" t="str">
        <f>IF(ISNA(VLOOKUP($A$40&amp;" "&amp;$G$41&amp;" "&amp;6,Data!$A:$K,5,0)),"-",VLOOKUP($A$40&amp;" "&amp;$G$41&amp;" "&amp;6,Data!$A:$K,5,0))</f>
        <v>-</v>
      </c>
      <c r="H48" s="39" t="str">
        <f>IF(ISNA(VLOOKUP($A$40&amp;" "&amp;$G$41&amp;" "&amp;6,Data!$A:$K,6,0)),"-",VLOOKUP($A$40&amp;" "&amp;$G$41&amp;" "&amp;6,Data!$A:$K,6,0))</f>
        <v>-</v>
      </c>
      <c r="I48" s="39" t="str">
        <f>IF(ISNA(VLOOKUP($A$40&amp;" "&amp;$G$41&amp;" "&amp;6,Data!$A:$K,7,0)),"-",VLOOKUP($A$40&amp;" "&amp;$G$41&amp;" "&amp;6,Data!$A:$K,7,0))</f>
        <v>-</v>
      </c>
      <c r="J48" s="39" t="str">
        <f>IF(ISNA(VLOOKUP($A$40&amp;" "&amp;$G$41&amp;" "&amp;6,Data!$A:$K,8,0)),"-",VLOOKUP($A$40&amp;" "&amp;$G$41&amp;" "&amp;6,Data!$A:$K,8,0))</f>
        <v>-</v>
      </c>
      <c r="K48" s="40" t="str">
        <f>IF(ISNA(VLOOKUP($A$40&amp;" "&amp;$G$41&amp;" "&amp;6,Data!$A:$K,9,0)),"-",VLOOKUP($A$40&amp;" "&amp;$G$41&amp;" "&amp;6,Data!$A:$K,9,0))</f>
        <v>-</v>
      </c>
      <c r="L48" s="114"/>
      <c r="M48" s="38" t="str">
        <f>IF(ISNA(VLOOKUP($A$40&amp;" "&amp;$M$41&amp;" "&amp;6,Data!$A:$K,5,0)),"-",VLOOKUP($A$40&amp;" "&amp;$M$41&amp;" "&amp;6,Data!$A:$K,5,0))</f>
        <v>-</v>
      </c>
      <c r="N48" s="39" t="str">
        <f>IF(ISNA(VLOOKUP($A$40&amp;" "&amp;$M$41&amp;" "&amp;6,Data!$A:$K,6,0)),"-",VLOOKUP($A$40&amp;" "&amp;$M$41&amp;" "&amp;6,Data!$A:$K,6,0))</f>
        <v>-</v>
      </c>
      <c r="O48" s="39" t="str">
        <f>IF(ISNA(VLOOKUP($A$40&amp;" "&amp;$M$41&amp;" "&amp;6,Data!$A:$K,7,0)),"-",VLOOKUP($A$40&amp;" "&amp;$M$41&amp;" "&amp;6,Data!$A:$K,7,0))</f>
        <v>-</v>
      </c>
      <c r="P48" s="39" t="str">
        <f>IF(ISNA(VLOOKUP($A$40&amp;" "&amp;$M$41&amp;" "&amp;6,Data!$A:$K,8,0)),"-",VLOOKUP($A$40&amp;" "&amp;$M$41&amp;" "&amp;6,Data!$A:$K,8,0))</f>
        <v>-</v>
      </c>
      <c r="Q48" s="40" t="str">
        <f>IF(ISNA(VLOOKUP($A$40&amp;" "&amp;$M$41&amp;" "&amp;6,Data!$A:$K,9,0)),"-",VLOOKUP($A$40&amp;" "&amp;$M$41&amp;" "&amp;6,Data!$A:$K,9,0))</f>
        <v>-</v>
      </c>
      <c r="R48" s="91"/>
      <c r="S48" s="91"/>
      <c r="T48" s="91"/>
      <c r="U48" s="91"/>
      <c r="V48" s="91"/>
      <c r="W48" s="91"/>
    </row>
    <row r="49" spans="1:23">
      <c r="A49" s="38" t="str">
        <f>IF(ISNA(VLOOKUP($A$40&amp;" "&amp;$A$41&amp;" "&amp;7,Data!$A:$K,5,0)),"-",VLOOKUP($A$40&amp;" "&amp;$A$41&amp;" "&amp;7,Data!$A:$K,5,0))</f>
        <v>-</v>
      </c>
      <c r="B49" s="39" t="str">
        <f>IF(ISNA(VLOOKUP($A$40&amp;" "&amp;$A$41&amp;" "&amp;7,Data!$A:$K,6,0)),"-",VLOOKUP($A$40&amp;" "&amp;$A$41&amp;" "&amp;7,Data!$A:$K,6,0))</f>
        <v>-</v>
      </c>
      <c r="C49" s="39" t="str">
        <f>IF(ISNA(VLOOKUP($A$40&amp;" "&amp;$A$41&amp;" "&amp;7,Data!$A:$K,7,0)),"-",VLOOKUP($A$40&amp;" "&amp;$A$41&amp;" "&amp;7,Data!$A:$K,7,0))</f>
        <v>-</v>
      </c>
      <c r="D49" s="39" t="str">
        <f>IF(ISNA(VLOOKUP($A$40&amp;" "&amp;$A$41&amp;" "&amp;7,Data!$A:$K,8,0)),"-",VLOOKUP($A$40&amp;" "&amp;$A$41&amp;" "&amp;7,Data!$A:$K,8,0))</f>
        <v>-</v>
      </c>
      <c r="E49" s="40" t="str">
        <f>IF(ISNA(VLOOKUP($A$40&amp;" "&amp;$A$41&amp;" "&amp;7,Data!$A:$K,9,0)),"-",VLOOKUP($A$40&amp;" "&amp;$A$41&amp;" "&amp;7,Data!$A:$K,9,0))</f>
        <v>-</v>
      </c>
      <c r="F49" s="129"/>
      <c r="G49" s="38" t="str">
        <f>IF(ISNA(VLOOKUP($A$40&amp;" "&amp;$G$41&amp;" "&amp;7,Data!$A:$K,5,0)),"-",VLOOKUP($A$40&amp;" "&amp;$G$41&amp;" "&amp;7,Data!$A:$K,5,0))</f>
        <v>-</v>
      </c>
      <c r="H49" s="39" t="str">
        <f>IF(ISNA(VLOOKUP($A$40&amp;" "&amp;$G$41&amp;" "&amp;7,Data!$A:$K,6,0)),"-",VLOOKUP($A$40&amp;" "&amp;$G$41&amp;" "&amp;7,Data!$A:$K,6,0))</f>
        <v>-</v>
      </c>
      <c r="I49" s="39" t="str">
        <f>IF(ISNA(VLOOKUP($A$40&amp;" "&amp;$G$41&amp;" "&amp;7,Data!$A:$K,7,0)),"-",VLOOKUP($A$40&amp;" "&amp;$G$41&amp;" "&amp;7,Data!$A:$K,7,0))</f>
        <v>-</v>
      </c>
      <c r="J49" s="39" t="str">
        <f>IF(ISNA(VLOOKUP($A$40&amp;" "&amp;$G$41&amp;" "&amp;7,Data!$A:$K,8,0)),"-",VLOOKUP($A$40&amp;" "&amp;$G$41&amp;" "&amp;7,Data!$A:$K,8,0))</f>
        <v>-</v>
      </c>
      <c r="K49" s="40" t="str">
        <f>IF(ISNA(VLOOKUP($A$40&amp;" "&amp;$G$41&amp;" "&amp;7,Data!$A:$K,9,0)),"-",VLOOKUP($A$40&amp;" "&amp;$G$41&amp;" "&amp;7,Data!$A:$K,9,0))</f>
        <v>-</v>
      </c>
      <c r="L49" s="114"/>
      <c r="M49" s="38" t="str">
        <f>IF(ISNA(VLOOKUP($A$40&amp;" "&amp;$M$41&amp;" "&amp;7,Data!$A:$K,5,0)),"-",VLOOKUP($A$40&amp;" "&amp;$M$41&amp;" "&amp;7,Data!$A:$K,5,0))</f>
        <v>-</v>
      </c>
      <c r="N49" s="39" t="str">
        <f>IF(ISNA(VLOOKUP($A$40&amp;" "&amp;$M$41&amp;" "&amp;7,Data!$A:$K,6,0)),"-",VLOOKUP($A$40&amp;" "&amp;$M$41&amp;" "&amp;7,Data!$A:$K,6,0))</f>
        <v>-</v>
      </c>
      <c r="O49" s="39" t="str">
        <f>IF(ISNA(VLOOKUP($A$40&amp;" "&amp;$M$41&amp;" "&amp;7,Data!$A:$K,7,0)),"-",VLOOKUP($A$40&amp;" "&amp;$M$41&amp;" "&amp;7,Data!$A:$K,7,0))</f>
        <v>-</v>
      </c>
      <c r="P49" s="39" t="str">
        <f>IF(ISNA(VLOOKUP($A$40&amp;" "&amp;$M$41&amp;" "&amp;7,Data!$A:$K,8,0)),"-",VLOOKUP($A$40&amp;" "&amp;$M$41&amp;" "&amp;7,Data!$A:$K,8,0))</f>
        <v>-</v>
      </c>
      <c r="Q49" s="40" t="str">
        <f>IF(ISNA(VLOOKUP($A$40&amp;" "&amp;$M$41&amp;" "&amp;7,Data!$A:$K,9,0)),"-",VLOOKUP($A$40&amp;" "&amp;$M$41&amp;" "&amp;7,Data!$A:$K,9,0))</f>
        <v>-</v>
      </c>
      <c r="R49" s="91"/>
      <c r="S49" s="91"/>
      <c r="T49" s="91"/>
      <c r="U49" s="91"/>
      <c r="V49" s="91"/>
      <c r="W49" s="91"/>
    </row>
    <row r="50" spans="1:23">
      <c r="A50" s="38" t="str">
        <f>IF(ISNA(VLOOKUP($A$40&amp;" "&amp;$A$41&amp;" "&amp;8,Data!$A:$K,5,0)),"-",VLOOKUP($A$40&amp;" "&amp;$A$41&amp;" "&amp;8,Data!$A:$K,5,0))</f>
        <v>-</v>
      </c>
      <c r="B50" s="39" t="str">
        <f>IF(ISNA(VLOOKUP($A$40&amp;" "&amp;$A$41&amp;" "&amp;8,Data!$A:$K,6,0)),"-",VLOOKUP($A$40&amp;" "&amp;$A$41&amp;" "&amp;8,Data!$A:$K,6,0))</f>
        <v>-</v>
      </c>
      <c r="C50" s="39" t="str">
        <f>IF(ISNA(VLOOKUP($A$40&amp;" "&amp;$A$41&amp;" "&amp;8,Data!$A:$K,7,0)),"-",VLOOKUP($A$40&amp;" "&amp;$A$41&amp;" "&amp;8,Data!$A:$K,7,0))</f>
        <v>-</v>
      </c>
      <c r="D50" s="39" t="str">
        <f>IF(ISNA(VLOOKUP($A$40&amp;" "&amp;$A$41&amp;" "&amp;8,Data!$A:$K,8,0)),"-",VLOOKUP($A$40&amp;" "&amp;$A$41&amp;" "&amp;8,Data!$A:$K,8,0))</f>
        <v>-</v>
      </c>
      <c r="E50" s="40" t="str">
        <f>IF(ISNA(VLOOKUP($A$40&amp;" "&amp;$A$41&amp;" "&amp;8,Data!$A:$K,9,0)),"-",VLOOKUP($A$40&amp;" "&amp;$A$41&amp;" "&amp;8,Data!$A:$K,9,0))</f>
        <v>-</v>
      </c>
      <c r="F50" s="129"/>
      <c r="G50" s="38" t="str">
        <f>IF(ISNA(VLOOKUP($A$40&amp;" "&amp;$G$41&amp;" "&amp;8,Data!$A:$K,5,0)),"-",VLOOKUP($A$40&amp;" "&amp;$G$41&amp;" "&amp;8,Data!$A:$K,5,0))</f>
        <v>-</v>
      </c>
      <c r="H50" s="39" t="str">
        <f>IF(ISNA(VLOOKUP($A$40&amp;" "&amp;$G$41&amp;" "&amp;8,Data!$A:$K,6,0)),"-",VLOOKUP($A$40&amp;" "&amp;$G$41&amp;" "&amp;8,Data!$A:$K,6,0))</f>
        <v>-</v>
      </c>
      <c r="I50" s="39" t="str">
        <f>IF(ISNA(VLOOKUP($A$40&amp;" "&amp;$G$41&amp;" "&amp;8,Data!$A:$K,7,0)),"-",VLOOKUP($A$40&amp;" "&amp;$G$41&amp;" "&amp;8,Data!$A:$K,7,0))</f>
        <v>-</v>
      </c>
      <c r="J50" s="39" t="str">
        <f>IF(ISNA(VLOOKUP($A$40&amp;" "&amp;$G$41&amp;" "&amp;8,Data!$A:$K,8,0)),"-",VLOOKUP($A$40&amp;" "&amp;$G$41&amp;" "&amp;8,Data!$A:$K,8,0))</f>
        <v>-</v>
      </c>
      <c r="K50" s="40" t="str">
        <f>IF(ISNA(VLOOKUP($A$40&amp;" "&amp;$G$41&amp;" "&amp;8,Data!$A:$K,9,0)),"-",VLOOKUP($A$40&amp;" "&amp;$G$41&amp;" "&amp;8,Data!$A:$K,9,0))</f>
        <v>-</v>
      </c>
      <c r="L50" s="114"/>
      <c r="M50" s="38" t="str">
        <f>IF(ISNA(VLOOKUP($A$40&amp;" "&amp;$M$41&amp;" "&amp;8,Data!$A:$K,5,0)),"-",VLOOKUP($A$40&amp;" "&amp;$M$41&amp;" "&amp;8,Data!$A:$K,5,0))</f>
        <v>-</v>
      </c>
      <c r="N50" s="39" t="str">
        <f>IF(ISNA(VLOOKUP($A$40&amp;" "&amp;$M$41&amp;" "&amp;8,Data!$A:$K,6,0)),"-",VLOOKUP($A$40&amp;" "&amp;$M$41&amp;" "&amp;8,Data!$A:$K,6,0))</f>
        <v>-</v>
      </c>
      <c r="O50" s="39" t="str">
        <f>IF(ISNA(VLOOKUP($A$40&amp;" "&amp;$M$41&amp;" "&amp;8,Data!$A:$K,7,0)),"-",VLOOKUP($A$40&amp;" "&amp;$M$41&amp;" "&amp;8,Data!$A:$K,7,0))</f>
        <v>-</v>
      </c>
      <c r="P50" s="39" t="str">
        <f>IF(ISNA(VLOOKUP($A$40&amp;" "&amp;$M$41&amp;" "&amp;8,Data!$A:$K,8,0)),"-",VLOOKUP($A$40&amp;" "&amp;$M$41&amp;" "&amp;8,Data!$A:$K,8,0))</f>
        <v>-</v>
      </c>
      <c r="Q50" s="40" t="str">
        <f>IF(ISNA(VLOOKUP($A$40&amp;" "&amp;$M$41&amp;" "&amp;8,Data!$A:$K,9,0)),"-",VLOOKUP($A$40&amp;" "&amp;$M$41&amp;" "&amp;8,Data!$A:$K,9,0))</f>
        <v>-</v>
      </c>
      <c r="R50" s="91"/>
      <c r="S50" s="91"/>
      <c r="T50" s="91"/>
      <c r="U50" s="91"/>
      <c r="V50" s="91"/>
      <c r="W50" s="91"/>
    </row>
    <row r="51" spans="1:23">
      <c r="A51" s="38" t="str">
        <f>IF(ISNA(VLOOKUP($A$40&amp;" "&amp;$A$41&amp;" "&amp;9,Data!$A:$K,5,0)),"-",VLOOKUP($A$40&amp;" "&amp;$A$41&amp;" "&amp;9,Data!$A:$K,5,0))</f>
        <v>-</v>
      </c>
      <c r="B51" s="39" t="str">
        <f>IF(ISNA(VLOOKUP($A$40&amp;" "&amp;$A$41&amp;" "&amp;9,Data!$A:$K,6,0)),"-",VLOOKUP($A$40&amp;" "&amp;$A$41&amp;" "&amp;9,Data!$A:$K,6,0))</f>
        <v>-</v>
      </c>
      <c r="C51" s="39" t="str">
        <f>IF(ISNA(VLOOKUP($A$40&amp;" "&amp;$A$41&amp;" "&amp;9,Data!$A:$K,7,0)),"-",VLOOKUP($A$40&amp;" "&amp;$A$41&amp;" "&amp;9,Data!$A:$K,7,0))</f>
        <v>-</v>
      </c>
      <c r="D51" s="39" t="str">
        <f>IF(ISNA(VLOOKUP($A$40&amp;" "&amp;$A$41&amp;" "&amp;9,Data!$A:$K,8,0)),"-",VLOOKUP($A$40&amp;" "&amp;$A$41&amp;" "&amp;9,Data!$A:$K,8,0))</f>
        <v>-</v>
      </c>
      <c r="E51" s="40" t="str">
        <f>IF(ISNA(VLOOKUP($A$40&amp;" "&amp;$A$41&amp;" "&amp;9,Data!$A:$K,9,0)),"-",VLOOKUP($A$40&amp;" "&amp;$A$41&amp;" "&amp;9,Data!$A:$K,9,0))</f>
        <v>-</v>
      </c>
      <c r="F51" s="129"/>
      <c r="G51" s="38" t="str">
        <f>IF(ISNA(VLOOKUP($A$40&amp;" "&amp;$G$41&amp;" "&amp;9,Data!$A:$K,5,0)),"-",VLOOKUP($A$40&amp;" "&amp;$G$41&amp;" "&amp;9,Data!$A:$K,5,0))</f>
        <v>-</v>
      </c>
      <c r="H51" s="39" t="str">
        <f>IF(ISNA(VLOOKUP($A$40&amp;" "&amp;$G$41&amp;" "&amp;9,Data!$A:$K,6,0)),"-",VLOOKUP($A$40&amp;" "&amp;$G$41&amp;" "&amp;9,Data!$A:$K,6,0))</f>
        <v>-</v>
      </c>
      <c r="I51" s="39" t="str">
        <f>IF(ISNA(VLOOKUP($A$40&amp;" "&amp;$G$41&amp;" "&amp;9,Data!$A:$K,7,0)),"-",VLOOKUP($A$40&amp;" "&amp;$G$41&amp;" "&amp;9,Data!$A:$K,7,0))</f>
        <v>-</v>
      </c>
      <c r="J51" s="39" t="str">
        <f>IF(ISNA(VLOOKUP($A$40&amp;" "&amp;$G$41&amp;" "&amp;9,Data!$A:$K,8,0)),"-",VLOOKUP($A$40&amp;" "&amp;$G$41&amp;" "&amp;9,Data!$A:$K,8,0))</f>
        <v>-</v>
      </c>
      <c r="K51" s="40" t="str">
        <f>IF(ISNA(VLOOKUP($A$40&amp;" "&amp;$G$41&amp;" "&amp;9,Data!$A:$K,9,0)),"-",VLOOKUP($A$40&amp;" "&amp;$G$41&amp;" "&amp;9,Data!$A:$K,9,0))</f>
        <v>-</v>
      </c>
      <c r="L51" s="114"/>
      <c r="M51" s="38" t="str">
        <f>IF(ISNA(VLOOKUP($A$40&amp;" "&amp;$M$41&amp;" "&amp;9,Data!$A:$K,5,0)),"-",VLOOKUP($A$40&amp;" "&amp;$M$41&amp;" "&amp;9,Data!$A:$K,5,0))</f>
        <v>-</v>
      </c>
      <c r="N51" s="39" t="str">
        <f>IF(ISNA(VLOOKUP($A$40&amp;" "&amp;$M$41&amp;" "&amp;9,Data!$A:$K,6,0)),"-",VLOOKUP($A$40&amp;" "&amp;$M$41&amp;" "&amp;9,Data!$A:$K,6,0))</f>
        <v>-</v>
      </c>
      <c r="O51" s="39" t="str">
        <f>IF(ISNA(VLOOKUP($A$40&amp;" "&amp;$M$41&amp;" "&amp;9,Data!$A:$K,7,0)),"-",VLOOKUP($A$40&amp;" "&amp;$M$41&amp;" "&amp;9,Data!$A:$K,7,0))</f>
        <v>-</v>
      </c>
      <c r="P51" s="39" t="str">
        <f>IF(ISNA(VLOOKUP($A$40&amp;" "&amp;$M$41&amp;" "&amp;9,Data!$A:$K,8,0)),"-",VLOOKUP($A$40&amp;" "&amp;$M$41&amp;" "&amp;9,Data!$A:$K,8,0))</f>
        <v>-</v>
      </c>
      <c r="Q51" s="40" t="str">
        <f>IF(ISNA(VLOOKUP($A$40&amp;" "&amp;$M$41&amp;" "&amp;9,Data!$A:$K,9,0)),"-",VLOOKUP($A$40&amp;" "&amp;$M$41&amp;" "&amp;9,Data!$A:$K,9,0))</f>
        <v>-</v>
      </c>
      <c r="R51" s="91"/>
      <c r="S51" s="91"/>
      <c r="T51" s="91"/>
      <c r="U51" s="91"/>
      <c r="V51" s="91"/>
      <c r="W51" s="91"/>
    </row>
    <row r="52" spans="1:23">
      <c r="A52" s="38" t="str">
        <f>IF(ISNA(VLOOKUP($A$40&amp;" "&amp;$A$41&amp;" "&amp;10,Data!$A:$K,5,0)),"-",VLOOKUP($A$40&amp;" "&amp;$A$41&amp;" "&amp;10,Data!$A:$K,5,0))</f>
        <v>-</v>
      </c>
      <c r="B52" s="39" t="str">
        <f>IF(ISNA(VLOOKUP($A$40&amp;" "&amp;$A$41&amp;" "&amp;10,Data!$A:$K,6,0)),"-",VLOOKUP($A$40&amp;" "&amp;$A$41&amp;" "&amp;10,Data!$A:$K,6,0))</f>
        <v>-</v>
      </c>
      <c r="C52" s="39" t="str">
        <f>IF(ISNA(VLOOKUP($A$40&amp;" "&amp;$A$41&amp;" "&amp;10,Data!$A:$K,7,0)),"-",VLOOKUP($A$40&amp;" "&amp;$A$41&amp;" "&amp;10,Data!$A:$K,7,0))</f>
        <v>-</v>
      </c>
      <c r="D52" s="39" t="str">
        <f>IF(ISNA(VLOOKUP($A$40&amp;" "&amp;$A$41&amp;" "&amp;10,Data!$A:$K,8,0)),"-",VLOOKUP($A$40&amp;" "&amp;$A$41&amp;" "&amp;10,Data!$A:$K,8,0))</f>
        <v>-</v>
      </c>
      <c r="E52" s="40" t="str">
        <f>IF(ISNA(VLOOKUP($A$40&amp;" "&amp;$A$41&amp;" "&amp;10,Data!$A:$K,9,0)),"-",VLOOKUP($A$40&amp;" "&amp;$A$41&amp;" "&amp;10,Data!$A:$K,9,0))</f>
        <v>-</v>
      </c>
      <c r="F52" s="129"/>
      <c r="G52" s="38" t="str">
        <f>IF(ISNA(VLOOKUP($A$40&amp;" "&amp;$G$41&amp;" "&amp;10,Data!$A:$K,5,0)),"-",VLOOKUP($A$40&amp;" "&amp;$G$41&amp;" "&amp;10,Data!$A:$K,5,0))</f>
        <v>-</v>
      </c>
      <c r="H52" s="39" t="str">
        <f>IF(ISNA(VLOOKUP($A$40&amp;" "&amp;$G$41&amp;" "&amp;10,Data!$A:$K,6,0)),"-",VLOOKUP($A$40&amp;" "&amp;$G$41&amp;" "&amp;10,Data!$A:$K,6,0))</f>
        <v>-</v>
      </c>
      <c r="I52" s="39" t="str">
        <f>IF(ISNA(VLOOKUP($A$40&amp;" "&amp;$G$41&amp;" "&amp;10,Data!$A:$K,7,0)),"-",VLOOKUP($A$40&amp;" "&amp;$G$41&amp;" "&amp;10,Data!$A:$K,7,0))</f>
        <v>-</v>
      </c>
      <c r="J52" s="39" t="str">
        <f>IF(ISNA(VLOOKUP($A$40&amp;" "&amp;$G$41&amp;" "&amp;10,Data!$A:$K,8,0)),"-",VLOOKUP($A$40&amp;" "&amp;$G$41&amp;" "&amp;10,Data!$A:$K,8,0))</f>
        <v>-</v>
      </c>
      <c r="K52" s="40" t="str">
        <f>IF(ISNA(VLOOKUP($A$40&amp;" "&amp;$G$41&amp;" "&amp;10,Data!$A:$K,9,0)),"-",VLOOKUP($A$40&amp;" "&amp;$G$41&amp;" "&amp;10,Data!$A:$K,9,0))</f>
        <v>-</v>
      </c>
      <c r="L52" s="114"/>
      <c r="M52" s="38" t="str">
        <f>IF(ISNA(VLOOKUP($A$40&amp;" "&amp;$M$41&amp;" "&amp;10,Data!$A:$K,5,0)),"-",VLOOKUP($A$40&amp;" "&amp;$M$41&amp;" "&amp;10,Data!$A:$K,5,0))</f>
        <v>-</v>
      </c>
      <c r="N52" s="39" t="str">
        <f>IF(ISNA(VLOOKUP($A$40&amp;" "&amp;$M$41&amp;" "&amp;10,Data!$A:$K,6,0)),"-",VLOOKUP($A$40&amp;" "&amp;$M$41&amp;" "&amp;10,Data!$A:$K,6,0))</f>
        <v>-</v>
      </c>
      <c r="O52" s="39" t="str">
        <f>IF(ISNA(VLOOKUP($A$40&amp;" "&amp;$M$41&amp;" "&amp;10,Data!$A:$K,7,0)),"-",VLOOKUP($A$40&amp;" "&amp;$M$41&amp;" "&amp;10,Data!$A:$K,7,0))</f>
        <v>-</v>
      </c>
      <c r="P52" s="39" t="str">
        <f>IF(ISNA(VLOOKUP($A$40&amp;" "&amp;$M$41&amp;" "&amp;10,Data!$A:$K,8,0)),"-",VLOOKUP($A$40&amp;" "&amp;$M$41&amp;" "&amp;10,Data!$A:$K,8,0))</f>
        <v>-</v>
      </c>
      <c r="Q52" s="40" t="str">
        <f>IF(ISNA(VLOOKUP($A$40&amp;" "&amp;$M$41&amp;" "&amp;10,Data!$A:$K,9,0)),"-",VLOOKUP($A$40&amp;" "&amp;$M$41&amp;" "&amp;10,Data!$A:$K,9,0))</f>
        <v>-</v>
      </c>
      <c r="R52" s="91"/>
      <c r="S52" s="91"/>
      <c r="T52" s="91"/>
      <c r="U52" s="91"/>
      <c r="V52" s="91"/>
      <c r="W52" s="91"/>
    </row>
    <row r="53" spans="1:23">
      <c r="A53" s="38" t="str">
        <f>IF(ISNA(VLOOKUP($A$40&amp;" "&amp;$A$41&amp;" "&amp;11,Data!$A:$K,5,0)),"-",VLOOKUP($A$40&amp;" "&amp;$A$41&amp;" "&amp;11,Data!$A:$K,5,0))</f>
        <v>-</v>
      </c>
      <c r="B53" s="39" t="str">
        <f>IF(ISNA(VLOOKUP($A$40&amp;" "&amp;$A$41&amp;" "&amp;11,Data!$A:$K,6,0)),"-",VLOOKUP($A$40&amp;" "&amp;$A$41&amp;" "&amp;11,Data!$A:$K,6,0))</f>
        <v>-</v>
      </c>
      <c r="C53" s="39" t="str">
        <f>IF(ISNA(VLOOKUP($A$40&amp;" "&amp;$A$41&amp;" "&amp;11,Data!$A:$K,7,0)),"-",VLOOKUP($A$40&amp;" "&amp;$A$41&amp;" "&amp;11,Data!$A:$K,7,0))</f>
        <v>-</v>
      </c>
      <c r="D53" s="39" t="str">
        <f>IF(ISNA(VLOOKUP($A$40&amp;" "&amp;$A$41&amp;" "&amp;11,Data!$A:$K,8,0)),"-",VLOOKUP($A$40&amp;" "&amp;$A$41&amp;" "&amp;11,Data!$A:$K,8,0))</f>
        <v>-</v>
      </c>
      <c r="E53" s="40" t="str">
        <f>IF(ISNA(VLOOKUP($A$40&amp;" "&amp;$A$41&amp;" "&amp;11,Data!$A:$K,9,0)),"-",VLOOKUP($A$40&amp;" "&amp;$A$41&amp;" "&amp;11,Data!$A:$K,9,0))</f>
        <v>-</v>
      </c>
      <c r="F53" s="129"/>
      <c r="G53" s="38" t="str">
        <f>IF(ISNA(VLOOKUP($A$40&amp;" "&amp;$G$41&amp;" "&amp;11,Data!$A:$K,5,0)),"-",VLOOKUP($A$40&amp;" "&amp;$G$41&amp;" "&amp;11,Data!$A:$K,5,0))</f>
        <v>-</v>
      </c>
      <c r="H53" s="39" t="str">
        <f>IF(ISNA(VLOOKUP($A$40&amp;" "&amp;$G$41&amp;" "&amp;11,Data!$A:$K,6,0)),"-",VLOOKUP($A$40&amp;" "&amp;$G$41&amp;" "&amp;11,Data!$A:$K,6,0))</f>
        <v>-</v>
      </c>
      <c r="I53" s="39" t="str">
        <f>IF(ISNA(VLOOKUP($A$40&amp;" "&amp;$G$41&amp;" "&amp;11,Data!$A:$K,7,0)),"-",VLOOKUP($A$40&amp;" "&amp;$G$41&amp;" "&amp;11,Data!$A:$K,7,0))</f>
        <v>-</v>
      </c>
      <c r="J53" s="39" t="str">
        <f>IF(ISNA(VLOOKUP($A$40&amp;" "&amp;$G$41&amp;" "&amp;11,Data!$A:$K,8,0)),"-",VLOOKUP($A$40&amp;" "&amp;$G$41&amp;" "&amp;11,Data!$A:$K,8,0))</f>
        <v>-</v>
      </c>
      <c r="K53" s="40" t="str">
        <f>IF(ISNA(VLOOKUP($A$40&amp;" "&amp;$G$41&amp;" "&amp;11,Data!$A:$K,9,0)),"-",VLOOKUP($A$40&amp;" "&amp;$G$41&amp;" "&amp;11,Data!$A:$K,9,0))</f>
        <v>-</v>
      </c>
      <c r="L53" s="114"/>
      <c r="M53" s="38" t="str">
        <f>IF(ISNA(VLOOKUP($A$40&amp;" "&amp;$M$41&amp;" "&amp;11,Data!$A:$K,5,0)),"-",VLOOKUP($A$40&amp;" "&amp;$M$41&amp;" "&amp;11,Data!$A:$K,5,0))</f>
        <v>-</v>
      </c>
      <c r="N53" s="39" t="str">
        <f>IF(ISNA(VLOOKUP($A$40&amp;" "&amp;$M$41&amp;" "&amp;11,Data!$A:$K,6,0)),"-",VLOOKUP($A$40&amp;" "&amp;$M$41&amp;" "&amp;11,Data!$A:$K,6,0))</f>
        <v>-</v>
      </c>
      <c r="O53" s="39" t="str">
        <f>IF(ISNA(VLOOKUP($A$40&amp;" "&amp;$M$41&amp;" "&amp;11,Data!$A:$K,7,0)),"-",VLOOKUP($A$40&amp;" "&amp;$M$41&amp;" "&amp;11,Data!$A:$K,7,0))</f>
        <v>-</v>
      </c>
      <c r="P53" s="39" t="str">
        <f>IF(ISNA(VLOOKUP($A$40&amp;" "&amp;$M$41&amp;" "&amp;11,Data!$A:$K,8,0)),"-",VLOOKUP($A$40&amp;" "&amp;$M$41&amp;" "&amp;11,Data!$A:$K,8,0))</f>
        <v>-</v>
      </c>
      <c r="Q53" s="40" t="str">
        <f>IF(ISNA(VLOOKUP($A$40&amp;" "&amp;$M$41&amp;" "&amp;11,Data!$A:$K,9,0)),"-",VLOOKUP($A$40&amp;" "&amp;$M$41&amp;" "&amp;11,Data!$A:$K,9,0))</f>
        <v>-</v>
      </c>
      <c r="R53" s="91"/>
      <c r="S53" s="91"/>
      <c r="T53" s="91"/>
      <c r="U53" s="91"/>
      <c r="V53" s="91"/>
      <c r="W53" s="91"/>
    </row>
    <row r="54" spans="1:23">
      <c r="A54" s="38" t="str">
        <f>IF(ISNA(VLOOKUP($A$40&amp;" "&amp;$A$41&amp;" "&amp;12,Data!$A:$K,5,0)),"-",VLOOKUP($A$40&amp;" "&amp;$A$41&amp;" "&amp;12,Data!$A:$K,5,0))</f>
        <v>-</v>
      </c>
      <c r="B54" s="39" t="str">
        <f>IF(ISNA(VLOOKUP($A$40&amp;" "&amp;$A$41&amp;" "&amp;12,Data!$A:$K,6,0)),"-",VLOOKUP($A$40&amp;" "&amp;$A$41&amp;" "&amp;12,Data!$A:$K,6,0))</f>
        <v>-</v>
      </c>
      <c r="C54" s="39" t="str">
        <f>IF(ISNA(VLOOKUP($A$40&amp;" "&amp;$A$41&amp;" "&amp;12,Data!$A:$K,7,0)),"-",VLOOKUP($A$40&amp;" "&amp;$A$41&amp;" "&amp;12,Data!$A:$K,7,0))</f>
        <v>-</v>
      </c>
      <c r="D54" s="39" t="str">
        <f>IF(ISNA(VLOOKUP($A$40&amp;" "&amp;$A$41&amp;" "&amp;12,Data!$A:$K,8,0)),"-",VLOOKUP($A$40&amp;" "&amp;$A$41&amp;" "&amp;12,Data!$A:$K,8,0))</f>
        <v>-</v>
      </c>
      <c r="E54" s="40" t="str">
        <f>IF(ISNA(VLOOKUP($A$40&amp;" "&amp;$A$41&amp;" "&amp;12,Data!$A:$K,9,0)),"-",VLOOKUP($A$40&amp;" "&amp;$A$41&amp;" "&amp;12,Data!$A:$K,9,0))</f>
        <v>-</v>
      </c>
      <c r="F54" s="129"/>
      <c r="G54" s="38" t="str">
        <f>IF(ISNA(VLOOKUP($A$40&amp;" "&amp;$G$41&amp;" "&amp;12,Data!$A:$K,5,0)),"-",VLOOKUP($A$40&amp;" "&amp;$G$41&amp;" "&amp;12,Data!$A:$K,5,0))</f>
        <v>-</v>
      </c>
      <c r="H54" s="39" t="str">
        <f>IF(ISNA(VLOOKUP($A$40&amp;" "&amp;$G$41&amp;" "&amp;12,Data!$A:$K,6,0)),"-",VLOOKUP($A$40&amp;" "&amp;$G$41&amp;" "&amp;12,Data!$A:$K,6,0))</f>
        <v>-</v>
      </c>
      <c r="I54" s="39" t="str">
        <f>IF(ISNA(VLOOKUP($A$40&amp;" "&amp;$G$41&amp;" "&amp;12,Data!$A:$K,7,0)),"-",VLOOKUP($A$40&amp;" "&amp;$G$41&amp;" "&amp;12,Data!$A:$K,7,0))</f>
        <v>-</v>
      </c>
      <c r="J54" s="39" t="str">
        <f>IF(ISNA(VLOOKUP($A$40&amp;" "&amp;$G$41&amp;" "&amp;12,Data!$A:$K,8,0)),"-",VLOOKUP($A$40&amp;" "&amp;$G$41&amp;" "&amp;12,Data!$A:$K,8,0))</f>
        <v>-</v>
      </c>
      <c r="K54" s="40" t="str">
        <f>IF(ISNA(VLOOKUP($A$40&amp;" "&amp;$G$41&amp;" "&amp;12,Data!$A:$K,9,0)),"-",VLOOKUP($A$40&amp;" "&amp;$G$41&amp;" "&amp;12,Data!$A:$K,9,0))</f>
        <v>-</v>
      </c>
      <c r="L54" s="114"/>
      <c r="M54" s="38" t="str">
        <f>IF(ISNA(VLOOKUP($A$40&amp;" "&amp;$M$41&amp;" "&amp;12,Data!$A:$K,5,0)),"-",VLOOKUP($A$40&amp;" "&amp;$M$41&amp;" "&amp;12,Data!$A:$K,5,0))</f>
        <v>-</v>
      </c>
      <c r="N54" s="39" t="str">
        <f>IF(ISNA(VLOOKUP($A$40&amp;" "&amp;$M$41&amp;" "&amp;12,Data!$A:$K,6,0)),"-",VLOOKUP($A$40&amp;" "&amp;$M$41&amp;" "&amp;12,Data!$A:$K,6,0))</f>
        <v>-</v>
      </c>
      <c r="O54" s="39" t="str">
        <f>IF(ISNA(VLOOKUP($A$40&amp;" "&amp;$M$41&amp;" "&amp;12,Data!$A:$K,7,0)),"-",VLOOKUP($A$40&amp;" "&amp;$M$41&amp;" "&amp;12,Data!$A:$K,7,0))</f>
        <v>-</v>
      </c>
      <c r="P54" s="39" t="str">
        <f>IF(ISNA(VLOOKUP($A$40&amp;" "&amp;$M$41&amp;" "&amp;12,Data!$A:$K,8,0)),"-",VLOOKUP($A$40&amp;" "&amp;$M$41&amp;" "&amp;12,Data!$A:$K,8,0))</f>
        <v>-</v>
      </c>
      <c r="Q54" s="40" t="str">
        <f>IF(ISNA(VLOOKUP($A$40&amp;" "&amp;$M$41&amp;" "&amp;12,Data!$A:$K,9,0)),"-",VLOOKUP($A$40&amp;" "&amp;$M$41&amp;" "&amp;12,Data!$A:$K,9,0))</f>
        <v>-</v>
      </c>
      <c r="R54" s="91"/>
      <c r="S54" s="91"/>
      <c r="T54" s="91"/>
      <c r="U54" s="91"/>
      <c r="V54" s="91"/>
      <c r="W54" s="91"/>
    </row>
    <row r="55" spans="1:23" ht="12" thickBot="1">
      <c r="A55" s="96" t="str">
        <f>IF(ISNA(VLOOKUP($A$40&amp;" "&amp;$A$41&amp;" "&amp;13,Data!$A:$K,5,0)),"-",VLOOKUP($A$40&amp;" "&amp;$A$41&amp;" "&amp;13,Data!$A:$K,5,0))</f>
        <v>-</v>
      </c>
      <c r="B55" s="97" t="str">
        <f>IF(ISNA(VLOOKUP($A$40&amp;" "&amp;$A$41&amp;" "&amp;13,Data!$A:$K,6,0)),"-",VLOOKUP($A$40&amp;" "&amp;$A$41&amp;" "&amp;13,Data!$A:$K,6,0))</f>
        <v>-</v>
      </c>
      <c r="C55" s="97" t="str">
        <f>IF(ISNA(VLOOKUP($A$40&amp;" "&amp;$A$41&amp;" "&amp;13,Data!$A:$K,7,0)),"-",VLOOKUP($A$40&amp;" "&amp;$A$41&amp;" "&amp;13,Data!$A:$K,7,0))</f>
        <v>-</v>
      </c>
      <c r="D55" s="97" t="str">
        <f>IF(ISNA(VLOOKUP($A$40&amp;" "&amp;$A$41&amp;" "&amp;13,Data!$A:$K,8,0)),"-",VLOOKUP($A$40&amp;" "&amp;$A$41&amp;" "&amp;13,Data!$A:$K,8,0))</f>
        <v>-</v>
      </c>
      <c r="E55" s="98" t="str">
        <f>IF(ISNA(VLOOKUP($A$40&amp;" "&amp;$A$41&amp;" "&amp;13,Data!$A:$K,9,0)),"-",VLOOKUP($A$40&amp;" "&amp;$A$41&amp;" "&amp;13,Data!$A:$K,9,0))</f>
        <v>-</v>
      </c>
      <c r="F55" s="129"/>
      <c r="G55" s="96" t="str">
        <f>IF(ISNA(VLOOKUP($A$40&amp;" "&amp;$G$41&amp;" "&amp;13,Data!$A:$K,5,0)),"-",VLOOKUP($A$40&amp;" "&amp;$G$41&amp;" "&amp;13,Data!$A:$K,5,0))</f>
        <v>-</v>
      </c>
      <c r="H55" s="97" t="str">
        <f>IF(ISNA(VLOOKUP($A$40&amp;" "&amp;$G$41&amp;" "&amp;13,Data!$A:$K,6,0)),"-",VLOOKUP($A$40&amp;" "&amp;$G$41&amp;" "&amp;13,Data!$A:$K,6,0))</f>
        <v>-</v>
      </c>
      <c r="I55" s="97" t="str">
        <f>IF(ISNA(VLOOKUP($A$40&amp;" "&amp;$G$41&amp;" "&amp;13,Data!$A:$K,7,0)),"-",VLOOKUP($A$40&amp;" "&amp;$G$41&amp;" "&amp;13,Data!$A:$K,7,0))</f>
        <v>-</v>
      </c>
      <c r="J55" s="97" t="str">
        <f>IF(ISNA(VLOOKUP($A$40&amp;" "&amp;$G$41&amp;" "&amp;13,Data!$A:$K,8,0)),"-",VLOOKUP($A$40&amp;" "&amp;$G$41&amp;" "&amp;13,Data!$A:$K,8,0))</f>
        <v>-</v>
      </c>
      <c r="K55" s="98" t="str">
        <f>IF(ISNA(VLOOKUP($A$40&amp;" "&amp;$G$41&amp;" "&amp;13,Data!$A:$K,9,0)),"-",VLOOKUP($A$40&amp;" "&amp;$G$41&amp;" "&amp;13,Data!$A:$K,9,0))</f>
        <v>-</v>
      </c>
      <c r="L55" s="91"/>
      <c r="M55" s="96" t="str">
        <f>IF(ISNA(VLOOKUP($A$40&amp;" "&amp;$M$41&amp;" "&amp;13,Data!$A:$K,5,0)),"-",VLOOKUP($A$40&amp;" "&amp;$M$41&amp;" "&amp;13,Data!$A:$K,5,0))</f>
        <v>-</v>
      </c>
      <c r="N55" s="97" t="str">
        <f>IF(ISNA(VLOOKUP($A$40&amp;" "&amp;$M$41&amp;" "&amp;13,Data!$A:$K,6,0)),"-",VLOOKUP($A$40&amp;" "&amp;$M$41&amp;" "&amp;13,Data!$A:$K,6,0))</f>
        <v>-</v>
      </c>
      <c r="O55" s="97" t="str">
        <f>IF(ISNA(VLOOKUP($A$40&amp;" "&amp;$M$41&amp;" "&amp;13,Data!$A:$K,7,0)),"-",VLOOKUP($A$40&amp;" "&amp;$M$41&amp;" "&amp;13,Data!$A:$K,7,0))</f>
        <v>-</v>
      </c>
      <c r="P55" s="97" t="str">
        <f>IF(ISNA(VLOOKUP($A$40&amp;" "&amp;$M$41&amp;" "&amp;13,Data!$A:$K,8,0)),"-",VLOOKUP($A$40&amp;" "&amp;$M$41&amp;" "&amp;13,Data!$A:$K,8,0))</f>
        <v>-</v>
      </c>
      <c r="Q55" s="98" t="str">
        <f>IF(ISNA(VLOOKUP($A$40&amp;" "&amp;$M$41&amp;" "&amp;13,Data!$A:$K,9,0)),"-",VLOOKUP($A$40&amp;" "&amp;$M$41&amp;" "&amp;13,Data!$A:$K,9,0))</f>
        <v>-</v>
      </c>
      <c r="R55" s="91"/>
      <c r="S55" s="91"/>
      <c r="T55" s="91"/>
      <c r="U55" s="91"/>
      <c r="V55" s="91"/>
      <c r="W55" s="91"/>
    </row>
    <row r="56" spans="1:23">
      <c r="A56" s="91" t="s">
        <v>84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</row>
    <row r="57" spans="1:23" ht="12" thickBo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</row>
    <row r="58" spans="1:23" ht="15.75" customHeight="1" thickBot="1">
      <c r="A58" s="202" t="s">
        <v>239</v>
      </c>
      <c r="B58" s="203"/>
      <c r="C58" s="203"/>
      <c r="D58" s="203"/>
      <c r="E58" s="203"/>
      <c r="F58" s="203"/>
      <c r="G58" s="203"/>
      <c r="H58" s="203"/>
      <c r="I58" s="204" t="s">
        <v>241</v>
      </c>
      <c r="J58" s="204"/>
      <c r="K58" s="204"/>
      <c r="L58" s="204"/>
      <c r="M58" s="204"/>
      <c r="N58" s="204"/>
      <c r="O58" s="204"/>
      <c r="P58" s="204"/>
      <c r="Q58" s="205"/>
      <c r="R58" s="91"/>
      <c r="S58" s="91"/>
      <c r="T58" s="91"/>
      <c r="U58" s="91"/>
      <c r="V58" s="91"/>
      <c r="W58" s="91"/>
    </row>
    <row r="59" spans="1:23" ht="15" customHeight="1">
      <c r="A59" s="198" t="s">
        <v>242</v>
      </c>
      <c r="B59" s="199"/>
      <c r="C59" s="200" t="s">
        <v>243</v>
      </c>
      <c r="D59" s="200"/>
      <c r="E59" s="201"/>
      <c r="F59" s="117"/>
      <c r="G59" s="198" t="s">
        <v>244</v>
      </c>
      <c r="H59" s="199"/>
      <c r="I59" s="200" t="s">
        <v>245</v>
      </c>
      <c r="J59" s="200"/>
      <c r="K59" s="201"/>
      <c r="L59" s="100"/>
      <c r="M59" s="198" t="s">
        <v>246</v>
      </c>
      <c r="N59" s="199"/>
      <c r="O59" s="200" t="s">
        <v>245</v>
      </c>
      <c r="P59" s="200"/>
      <c r="Q59" s="201"/>
      <c r="R59" s="91"/>
      <c r="S59" s="91"/>
      <c r="T59" s="91"/>
      <c r="U59" s="91"/>
      <c r="V59" s="91"/>
      <c r="W59" s="91"/>
    </row>
    <row r="60" spans="1:23" ht="12" thickBot="1">
      <c r="A60" s="112" t="s">
        <v>4</v>
      </c>
      <c r="B60" s="113">
        <v>15</v>
      </c>
      <c r="C60" s="113">
        <v>30</v>
      </c>
      <c r="D60" s="113">
        <v>45</v>
      </c>
      <c r="E60" s="99">
        <v>60</v>
      </c>
      <c r="F60" s="117"/>
      <c r="G60" s="112" t="s">
        <v>4</v>
      </c>
      <c r="H60" s="113">
        <v>15</v>
      </c>
      <c r="I60" s="113">
        <v>30</v>
      </c>
      <c r="J60" s="113">
        <v>45</v>
      </c>
      <c r="K60" s="99">
        <v>60</v>
      </c>
      <c r="L60" s="114"/>
      <c r="M60" s="112" t="s">
        <v>4</v>
      </c>
      <c r="N60" s="113">
        <v>15</v>
      </c>
      <c r="O60" s="113">
        <v>30</v>
      </c>
      <c r="P60" s="113">
        <v>45</v>
      </c>
      <c r="Q60" s="99">
        <v>60</v>
      </c>
      <c r="R60" s="91"/>
      <c r="S60" s="91"/>
      <c r="T60" s="91"/>
      <c r="U60" s="91"/>
      <c r="V60" s="91"/>
      <c r="W60" s="91"/>
    </row>
    <row r="61" spans="1:23">
      <c r="A61" s="101" t="str">
        <f>IF(ISNA(VLOOKUP($A$58&amp;" "&amp;$A$59&amp;" "&amp;1,Data!$A:$K,5,0)),"-",VLOOKUP($A$58&amp;" "&amp;$A$59&amp;" "&amp;1,Data!$A:$K,5,0))</f>
        <v>-</v>
      </c>
      <c r="B61" s="102" t="str">
        <f>IF(ISNA(VLOOKUP($A$58&amp;" "&amp;$A$59&amp;" "&amp;1,Data!$A:$K,6,0)),"-",VLOOKUP($A$58&amp;" "&amp;$A$59&amp;" "&amp;1,Data!$A:$K,6,0))</f>
        <v>-</v>
      </c>
      <c r="C61" s="102" t="str">
        <f>IF(ISNA(VLOOKUP($A$58&amp;" "&amp;$A$59&amp;" "&amp;1,Data!$A:$K,7,0)),"-",VLOOKUP($A$58&amp;" "&amp;$A$59&amp;" "&amp;1,Data!$A:$K,7,0))</f>
        <v>-</v>
      </c>
      <c r="D61" s="102" t="str">
        <f>IF(ISNA(VLOOKUP($A$58&amp;" "&amp;$A$59&amp;" "&amp;1,Data!$A:$K,8,0)),"-",VLOOKUP($A$58&amp;" "&amp;$A$59&amp;" "&amp;1,Data!$A:$K,8,0))</f>
        <v>-</v>
      </c>
      <c r="E61" s="103" t="str">
        <f>IF(ISNA(VLOOKUP($A$58&amp;" "&amp;$A$59&amp;" "&amp;1,Data!$A:$K,9,0)),"-",VLOOKUP($A$58&amp;" "&amp;$A$59&amp;" "&amp;1,Data!$A:$K,9,0))</f>
        <v>-</v>
      </c>
      <c r="F61" s="129"/>
      <c r="G61" s="101" t="str">
        <f>IF(ISNA(VLOOKUP($A$58&amp;" "&amp;$G$59&amp;" "&amp;1,Data!$A:$K,5,0)),"-",VLOOKUP($A$58&amp;" "&amp;$G$59&amp;" "&amp;1,Data!$A:$K,5,0))</f>
        <v>-</v>
      </c>
      <c r="H61" s="102" t="str">
        <f>IF(ISNA(VLOOKUP($A$58&amp;" "&amp;$G$59&amp;" "&amp;1,Data!$A:$K,6,0)),"-",VLOOKUP($A$58&amp;" "&amp;$G$59&amp;" "&amp;1,Data!$A:$K,6,0))</f>
        <v>-</v>
      </c>
      <c r="I61" s="102" t="str">
        <f>IF(ISNA(VLOOKUP($A$58&amp;" "&amp;$G$59&amp;" "&amp;1,Data!$A:$K,7,0)),"-",VLOOKUP($A$58&amp;" "&amp;$G$59&amp;" "&amp;1,Data!$A:$K,7,0))</f>
        <v>-</v>
      </c>
      <c r="J61" s="102" t="str">
        <f>IF(ISNA(VLOOKUP($A$58&amp;" "&amp;$G$59&amp;" "&amp;1,Data!$A:$K,8,0)),"-",VLOOKUP($A$58&amp;" "&amp;$G$59&amp;" "&amp;1,Data!$A:$K,8,0))</f>
        <v>-</v>
      </c>
      <c r="K61" s="103" t="str">
        <f>IF(ISNA(VLOOKUP($A$58&amp;" "&amp;$G$59&amp;" "&amp;1,Data!$A:$K,9,0)),"-",VLOOKUP($A$58&amp;" "&amp;$G$59&amp;" "&amp;1,Data!$A:$K,9,0))</f>
        <v>-</v>
      </c>
      <c r="L61" s="114"/>
      <c r="M61" s="101" t="str">
        <f>IF(ISNA(VLOOKUP($A$58&amp;" "&amp;$M$59&amp;" "&amp;1,Data!$A:$K,5,0)),"-",VLOOKUP($A$58&amp;" "&amp;$M$59&amp;" "&amp;1,Data!$A:$K,5,0))</f>
        <v>-</v>
      </c>
      <c r="N61" s="102" t="str">
        <f>IF(ISNA(VLOOKUP($A$58&amp;" "&amp;$M$59&amp;" "&amp;1,Data!$A:$K,6,0)),"-",VLOOKUP($A$58&amp;" "&amp;$M$59&amp;" "&amp;1,Data!$A:$K,6,0))</f>
        <v>-</v>
      </c>
      <c r="O61" s="102" t="str">
        <f>IF(ISNA(VLOOKUP($A$58&amp;" "&amp;$M$59&amp;" "&amp;1,Data!$A:$K,7,0)),"-",VLOOKUP($A$58&amp;" "&amp;$M$59&amp;" "&amp;1,Data!$A:$K,7,0))</f>
        <v>-</v>
      </c>
      <c r="P61" s="102" t="str">
        <f>IF(ISNA(VLOOKUP($A$58&amp;" "&amp;$M$59&amp;" "&amp;1,Data!$A:$K,8,0)),"-",VLOOKUP($A$58&amp;" "&amp;$M$59&amp;" "&amp;1,Data!$A:$K,8,0))</f>
        <v>-</v>
      </c>
      <c r="Q61" s="103" t="str">
        <f>IF(ISNA(VLOOKUP($A$58&amp;" "&amp;$M$59&amp;" "&amp;1,Data!$A:$K,9,0)),"-",VLOOKUP($A$58&amp;" "&amp;$M$59&amp;" "&amp;1,Data!$A:$K,9,0))</f>
        <v>-</v>
      </c>
      <c r="R61" s="91"/>
      <c r="S61" s="91"/>
      <c r="T61" s="91"/>
      <c r="U61" s="91"/>
      <c r="V61" s="91"/>
      <c r="W61" s="91"/>
    </row>
    <row r="62" spans="1:23">
      <c r="A62" s="38" t="str">
        <f>IF(ISNA(VLOOKUP($A$58&amp;" "&amp;$A$59&amp;" "&amp;2,Data!$A:$K,5,0)),"-",VLOOKUP($A$58&amp;" "&amp;$A$59&amp;" "&amp;2,Data!$A:$K,5,0))</f>
        <v>-</v>
      </c>
      <c r="B62" s="39" t="str">
        <f>IF(ISNA(VLOOKUP($A$58&amp;" "&amp;$A$59&amp;" "&amp;2,Data!$A:$K,6,0)),"-",VLOOKUP($A$58&amp;" "&amp;$A$59&amp;" "&amp;2,Data!$A:$K,6,0))</f>
        <v>-</v>
      </c>
      <c r="C62" s="39" t="str">
        <f>IF(ISNA(VLOOKUP($A$58&amp;" "&amp;$A$59&amp;" "&amp;2,Data!$A:$K,7,0)),"-",VLOOKUP($A$58&amp;" "&amp;$A$59&amp;" "&amp;2,Data!$A:$K,7,0))</f>
        <v>-</v>
      </c>
      <c r="D62" s="39" t="str">
        <f>IF(ISNA(VLOOKUP($A$58&amp;" "&amp;$A$59&amp;" "&amp;2,Data!$A:$K,8,0)),"-",VLOOKUP($A$58&amp;" "&amp;$A$59&amp;" "&amp;2,Data!$A:$K,8,0))</f>
        <v>-</v>
      </c>
      <c r="E62" s="40" t="str">
        <f>IF(ISNA(VLOOKUP($A$58&amp;" "&amp;$A$59&amp;" "&amp;2,Data!$A:$K,9,0)),"-",VLOOKUP($A$58&amp;" "&amp;$A$59&amp;" "&amp;2,Data!$A:$K,9,0))</f>
        <v>-</v>
      </c>
      <c r="F62" s="129"/>
      <c r="G62" s="38" t="str">
        <f>IF(ISNA(VLOOKUP($A$58&amp;" "&amp;$G$59&amp;" "&amp;2,Data!$A:$K,5,0)),"-",VLOOKUP($A$58&amp;" "&amp;$G$59&amp;" "&amp;2,Data!$A:$K,5,0))</f>
        <v>-</v>
      </c>
      <c r="H62" s="39" t="str">
        <f>IF(ISNA(VLOOKUP($A$58&amp;" "&amp;$G$59&amp;" "&amp;2,Data!$A:$K,6,0)),"-",VLOOKUP($A$58&amp;" "&amp;$G$59&amp;" "&amp;2,Data!$A:$K,6,0))</f>
        <v>-</v>
      </c>
      <c r="I62" s="39" t="str">
        <f>IF(ISNA(VLOOKUP($A$58&amp;" "&amp;$G$59&amp;" "&amp;2,Data!$A:$K,7,0)),"-",VLOOKUP($A$58&amp;" "&amp;$G$59&amp;" "&amp;2,Data!$A:$K,7,0))</f>
        <v>-</v>
      </c>
      <c r="J62" s="39" t="str">
        <f>IF(ISNA(VLOOKUP($A$58&amp;" "&amp;$G$59&amp;" "&amp;2,Data!$A:$K,8,0)),"-",VLOOKUP($A$58&amp;" "&amp;$G$59&amp;" "&amp;2,Data!$A:$K,8,0))</f>
        <v>-</v>
      </c>
      <c r="K62" s="40" t="str">
        <f>IF(ISNA(VLOOKUP($A$58&amp;" "&amp;$G$59&amp;" "&amp;2,Data!$A:$K,9,0)),"-",VLOOKUP($A$58&amp;" "&amp;$G$59&amp;" "&amp;2,Data!$A:$K,9,0))</f>
        <v>-</v>
      </c>
      <c r="L62" s="114"/>
      <c r="M62" s="38" t="str">
        <f>IF(ISNA(VLOOKUP($A$58&amp;" "&amp;$M$59&amp;" "&amp;2,Data!$A:$K,5,0)),"-",VLOOKUP($A$58&amp;" "&amp;$M$59&amp;" "&amp;2,Data!$A:$K,5,0))</f>
        <v>-</v>
      </c>
      <c r="N62" s="39" t="str">
        <f>IF(ISNA(VLOOKUP($A$58&amp;" "&amp;$M$59&amp;" "&amp;2,Data!$A:$K,6,0)),"-",VLOOKUP($A$58&amp;" "&amp;$M$59&amp;" "&amp;2,Data!$A:$K,6,0))</f>
        <v>-</v>
      </c>
      <c r="O62" s="39" t="str">
        <f>IF(ISNA(VLOOKUP($A$58&amp;" "&amp;$M$59&amp;" "&amp;2,Data!$A:$K,7,0)),"-",VLOOKUP($A$58&amp;" "&amp;$M$59&amp;" "&amp;2,Data!$A:$K,7,0))</f>
        <v>-</v>
      </c>
      <c r="P62" s="39" t="str">
        <f>IF(ISNA(VLOOKUP($A$58&amp;" "&amp;$M$59&amp;" "&amp;2,Data!$A:$K,8,0)),"-",VLOOKUP($A$58&amp;" "&amp;$M$59&amp;" "&amp;2,Data!$A:$K,8,0))</f>
        <v>-</v>
      </c>
      <c r="Q62" s="40" t="str">
        <f>IF(ISNA(VLOOKUP($A$58&amp;" "&amp;$M$59&amp;" "&amp;2,Data!$A:$K,9,0)),"-",VLOOKUP($A$58&amp;" "&amp;$M$59&amp;" "&amp;2,Data!$A:$K,9,0))</f>
        <v>-</v>
      </c>
      <c r="R62" s="91"/>
      <c r="S62" s="91"/>
      <c r="T62" s="91"/>
      <c r="U62" s="91"/>
      <c r="V62" s="91"/>
      <c r="W62" s="91"/>
    </row>
    <row r="63" spans="1:23">
      <c r="A63" s="38" t="str">
        <f>IF(ISNA(VLOOKUP($A$58&amp;" "&amp;$A$59&amp;" "&amp;3,Data!$A:$K,5,0)),"-",VLOOKUP($A$58&amp;" "&amp;$A$59&amp;" "&amp;3,Data!$A:$K,5,0))</f>
        <v>-</v>
      </c>
      <c r="B63" s="39" t="str">
        <f>IF(ISNA(VLOOKUP($A$58&amp;" "&amp;$A$59&amp;" "&amp;3,Data!$A:$K,6,0)),"-",VLOOKUP($A$58&amp;" "&amp;$A$59&amp;" "&amp;3,Data!$A:$K,6,0))</f>
        <v>-</v>
      </c>
      <c r="C63" s="39" t="str">
        <f>IF(ISNA(VLOOKUP($A$58&amp;" "&amp;$A$59&amp;" "&amp;3,Data!$A:$K,7,0)),"-",VLOOKUP($A$58&amp;" "&amp;$A$59&amp;" "&amp;3,Data!$A:$K,7,0))</f>
        <v>-</v>
      </c>
      <c r="D63" s="39" t="str">
        <f>IF(ISNA(VLOOKUP($A$58&amp;" "&amp;$A$59&amp;" "&amp;3,Data!$A:$K,8,0)),"-",VLOOKUP($A$58&amp;" "&amp;$A$59&amp;" "&amp;3,Data!$A:$K,8,0))</f>
        <v>-</v>
      </c>
      <c r="E63" s="40" t="str">
        <f>IF(ISNA(VLOOKUP($A$58&amp;" "&amp;$A$59&amp;" "&amp;3,Data!$A:$K,9,0)),"-",VLOOKUP($A$58&amp;" "&amp;$A$59&amp;" "&amp;3,Data!$A:$K,9,0))</f>
        <v>-</v>
      </c>
      <c r="F63" s="129"/>
      <c r="G63" s="38" t="str">
        <f>IF(ISNA(VLOOKUP($A$58&amp;" "&amp;$G$59&amp;" "&amp;3,Data!$A:$K,5,0)),"-",VLOOKUP($A$58&amp;" "&amp;$G$59&amp;" "&amp;3,Data!$A:$K,5,0))</f>
        <v>-</v>
      </c>
      <c r="H63" s="39" t="str">
        <f>IF(ISNA(VLOOKUP($A$58&amp;" "&amp;$G$59&amp;" "&amp;3,Data!$A:$K,6,0)),"-",VLOOKUP($A$58&amp;" "&amp;$G$59&amp;" "&amp;3,Data!$A:$K,6,0))</f>
        <v>-</v>
      </c>
      <c r="I63" s="39" t="str">
        <f>IF(ISNA(VLOOKUP($A$58&amp;" "&amp;$G$59&amp;" "&amp;3,Data!$A:$K,7,0)),"-",VLOOKUP($A$58&amp;" "&amp;$G$59&amp;" "&amp;3,Data!$A:$K,7,0))</f>
        <v>-</v>
      </c>
      <c r="J63" s="39" t="str">
        <f>IF(ISNA(VLOOKUP($A$58&amp;" "&amp;$G$59&amp;" "&amp;3,Data!$A:$K,8,0)),"-",VLOOKUP($A$58&amp;" "&amp;$G$59&amp;" "&amp;3,Data!$A:$K,8,0))</f>
        <v>-</v>
      </c>
      <c r="K63" s="40" t="str">
        <f>IF(ISNA(VLOOKUP($A$58&amp;" "&amp;$G$59&amp;" "&amp;3,Data!$A:$K,9,0)),"-",VLOOKUP($A$58&amp;" "&amp;$G$59&amp;" "&amp;3,Data!$A:$K,9,0))</f>
        <v>-</v>
      </c>
      <c r="L63" s="114"/>
      <c r="M63" s="38" t="str">
        <f>IF(ISNA(VLOOKUP($A$58&amp;" "&amp;$M$59&amp;" "&amp;3,Data!$A:$K,5,0)),"-",VLOOKUP($A$58&amp;" "&amp;$M$59&amp;" "&amp;3,Data!$A:$K,5,0))</f>
        <v>-</v>
      </c>
      <c r="N63" s="39" t="str">
        <f>IF(ISNA(VLOOKUP($A$58&amp;" "&amp;$M$59&amp;" "&amp;3,Data!$A:$K,6,0)),"-",VLOOKUP($A$58&amp;" "&amp;$M$59&amp;" "&amp;3,Data!$A:$K,6,0))</f>
        <v>-</v>
      </c>
      <c r="O63" s="39" t="str">
        <f>IF(ISNA(VLOOKUP($A$58&amp;" "&amp;$M$59&amp;" "&amp;3,Data!$A:$K,7,0)),"-",VLOOKUP($A$58&amp;" "&amp;$M$59&amp;" "&amp;3,Data!$A:$K,7,0))</f>
        <v>-</v>
      </c>
      <c r="P63" s="39" t="str">
        <f>IF(ISNA(VLOOKUP($A$58&amp;" "&amp;$M$59&amp;" "&amp;3,Data!$A:$K,8,0)),"-",VLOOKUP($A$58&amp;" "&amp;$M$59&amp;" "&amp;3,Data!$A:$K,8,0))</f>
        <v>-</v>
      </c>
      <c r="Q63" s="40" t="str">
        <f>IF(ISNA(VLOOKUP($A$58&amp;" "&amp;$M$59&amp;" "&amp;3,Data!$A:$K,9,0)),"-",VLOOKUP($A$58&amp;" "&amp;$M$59&amp;" "&amp;3,Data!$A:$K,9,0))</f>
        <v>-</v>
      </c>
      <c r="R63" s="91"/>
      <c r="S63" s="91"/>
      <c r="T63" s="91"/>
      <c r="U63" s="91"/>
      <c r="V63" s="91"/>
      <c r="W63" s="91"/>
    </row>
    <row r="64" spans="1:23">
      <c r="A64" s="38" t="str">
        <f>IF(ISNA(VLOOKUP($A$58&amp;" "&amp;$A$59&amp;" "&amp;4,Data!$A:$K,5,0)),"-",VLOOKUP($A$58&amp;" "&amp;$A$59&amp;" "&amp;4,Data!$A:$K,5,0))</f>
        <v>-</v>
      </c>
      <c r="B64" s="39" t="str">
        <f>IF(ISNA(VLOOKUP($A$58&amp;" "&amp;$A$59&amp;" "&amp;4,Data!$A:$K,6,0)),"-",VLOOKUP($A$58&amp;" "&amp;$A$59&amp;" "&amp;4,Data!$A:$K,6,0))</f>
        <v>-</v>
      </c>
      <c r="C64" s="39" t="str">
        <f>IF(ISNA(VLOOKUP($A$58&amp;" "&amp;$A$59&amp;" "&amp;4,Data!$A:$K,7,0)),"-",VLOOKUP($A$58&amp;" "&amp;$A$59&amp;" "&amp;4,Data!$A:$K,7,0))</f>
        <v>-</v>
      </c>
      <c r="D64" s="39" t="str">
        <f>IF(ISNA(VLOOKUP($A$58&amp;" "&amp;$A$59&amp;" "&amp;4,Data!$A:$K,8,0)),"-",VLOOKUP($A$58&amp;" "&amp;$A$59&amp;" "&amp;4,Data!$A:$K,8,0))</f>
        <v>-</v>
      </c>
      <c r="E64" s="40" t="str">
        <f>IF(ISNA(VLOOKUP($A$58&amp;" "&amp;$A$59&amp;" "&amp;4,Data!$A:$K,9,0)),"-",VLOOKUP($A$58&amp;" "&amp;$A$59&amp;" "&amp;4,Data!$A:$K,9,0))</f>
        <v>-</v>
      </c>
      <c r="F64" s="129"/>
      <c r="G64" s="38" t="str">
        <f>IF(ISNA(VLOOKUP($A$58&amp;" "&amp;$G$59&amp;" "&amp;4,Data!$A:$K,5,0)),"-",VLOOKUP($A$58&amp;" "&amp;$G$59&amp;" "&amp;4,Data!$A:$K,5,0))</f>
        <v>-</v>
      </c>
      <c r="H64" s="39" t="str">
        <f>IF(ISNA(VLOOKUP($A$58&amp;" "&amp;$G$59&amp;" "&amp;4,Data!$A:$K,6,0)),"-",VLOOKUP($A$58&amp;" "&amp;$G$59&amp;" "&amp;4,Data!$A:$K,6,0))</f>
        <v>-</v>
      </c>
      <c r="I64" s="39" t="str">
        <f>IF(ISNA(VLOOKUP($A$58&amp;" "&amp;$G$59&amp;" "&amp;4,Data!$A:$K,7,0)),"-",VLOOKUP($A$58&amp;" "&amp;$G$59&amp;" "&amp;4,Data!$A:$K,7,0))</f>
        <v>-</v>
      </c>
      <c r="J64" s="39" t="str">
        <f>IF(ISNA(VLOOKUP($A$58&amp;" "&amp;$G$59&amp;" "&amp;4,Data!$A:$K,8,0)),"-",VLOOKUP($A$58&amp;" "&amp;$G$59&amp;" "&amp;4,Data!$A:$K,8,0))</f>
        <v>-</v>
      </c>
      <c r="K64" s="40" t="str">
        <f>IF(ISNA(VLOOKUP($A$58&amp;" "&amp;$G$59&amp;" "&amp;4,Data!$A:$K,9,0)),"-",VLOOKUP($A$58&amp;" "&amp;$G$59&amp;" "&amp;4,Data!$A:$K,9,0))</f>
        <v>-</v>
      </c>
      <c r="L64" s="114"/>
      <c r="M64" s="38" t="str">
        <f>IF(ISNA(VLOOKUP($A$58&amp;" "&amp;$M$59&amp;" "&amp;4,Data!$A:$K,5,0)),"-",VLOOKUP($A$58&amp;" "&amp;$M$59&amp;" "&amp;4,Data!$A:$K,5,0))</f>
        <v>-</v>
      </c>
      <c r="N64" s="39" t="str">
        <f>IF(ISNA(VLOOKUP($A$58&amp;" "&amp;$M$59&amp;" "&amp;4,Data!$A:$K,6,0)),"-",VLOOKUP($A$58&amp;" "&amp;$M$59&amp;" "&amp;4,Data!$A:$K,6,0))</f>
        <v>-</v>
      </c>
      <c r="O64" s="39" t="str">
        <f>IF(ISNA(VLOOKUP($A$58&amp;" "&amp;$M$59&amp;" "&amp;4,Data!$A:$K,7,0)),"-",VLOOKUP($A$58&amp;" "&amp;$M$59&amp;" "&amp;4,Data!$A:$K,7,0))</f>
        <v>-</v>
      </c>
      <c r="P64" s="39" t="str">
        <f>IF(ISNA(VLOOKUP($A$58&amp;" "&amp;$M$59&amp;" "&amp;4,Data!$A:$K,8,0)),"-",VLOOKUP($A$58&amp;" "&amp;$M$59&amp;" "&amp;4,Data!$A:$K,8,0))</f>
        <v>-</v>
      </c>
      <c r="Q64" s="40" t="str">
        <f>IF(ISNA(VLOOKUP($A$58&amp;" "&amp;$M$59&amp;" "&amp;4,Data!$A:$K,9,0)),"-",VLOOKUP($A$58&amp;" "&amp;$M$59&amp;" "&amp;4,Data!$A:$K,9,0))</f>
        <v>-</v>
      </c>
      <c r="R64" s="91"/>
      <c r="S64" s="91"/>
      <c r="T64" s="91"/>
      <c r="U64" s="91"/>
      <c r="V64" s="91"/>
      <c r="W64" s="91"/>
    </row>
    <row r="65" spans="1:23">
      <c r="A65" s="38" t="str">
        <f>IF(ISNA(VLOOKUP($A$58&amp;" "&amp;$A$59&amp;" "&amp;5,Data!$A:$K,5,0)),"-",VLOOKUP($A$58&amp;" "&amp;$A$59&amp;" "&amp;5,Data!$A:$K,5,0))</f>
        <v>-</v>
      </c>
      <c r="B65" s="39" t="str">
        <f>IF(ISNA(VLOOKUP($A$58&amp;" "&amp;$A$59&amp;" "&amp;5,Data!$A:$K,6,0)),"-",VLOOKUP($A$58&amp;" "&amp;$A$59&amp;" "&amp;5,Data!$A:$K,6,0))</f>
        <v>-</v>
      </c>
      <c r="C65" s="39" t="str">
        <f>IF(ISNA(VLOOKUP($A$58&amp;" "&amp;$A$59&amp;" "&amp;5,Data!$A:$K,7,0)),"-",VLOOKUP($A$58&amp;" "&amp;$A$59&amp;" "&amp;5,Data!$A:$K,7,0))</f>
        <v>-</v>
      </c>
      <c r="D65" s="39" t="str">
        <f>IF(ISNA(VLOOKUP($A$58&amp;" "&amp;$A$59&amp;" "&amp;5,Data!$A:$K,8,0)),"-",VLOOKUP($A$58&amp;" "&amp;$A$59&amp;" "&amp;5,Data!$A:$K,8,0))</f>
        <v>-</v>
      </c>
      <c r="E65" s="40" t="str">
        <f>IF(ISNA(VLOOKUP($A$58&amp;" "&amp;$A$59&amp;" "&amp;5,Data!$A:$K,9,0)),"-",VLOOKUP($A$58&amp;" "&amp;$A$59&amp;" "&amp;5,Data!$A:$K,9,0))</f>
        <v>-</v>
      </c>
      <c r="F65" s="129"/>
      <c r="G65" s="38" t="str">
        <f>IF(ISNA(VLOOKUP($A$58&amp;" "&amp;$G$59&amp;" "&amp;5,Data!$A:$K,5,0)),"-",VLOOKUP($A$58&amp;" "&amp;$G$59&amp;" "&amp;5,Data!$A:$K,5,0))</f>
        <v>-</v>
      </c>
      <c r="H65" s="39" t="str">
        <f>IF(ISNA(VLOOKUP($A$58&amp;" "&amp;$G$59&amp;" "&amp;5,Data!$A:$K,6,0)),"-",VLOOKUP($A$58&amp;" "&amp;$G$59&amp;" "&amp;5,Data!$A:$K,6,0))</f>
        <v>-</v>
      </c>
      <c r="I65" s="39" t="str">
        <f>IF(ISNA(VLOOKUP($A$58&amp;" "&amp;$G$59&amp;" "&amp;5,Data!$A:$K,7,0)),"-",VLOOKUP($A$58&amp;" "&amp;$G$59&amp;" "&amp;5,Data!$A:$K,7,0))</f>
        <v>-</v>
      </c>
      <c r="J65" s="39" t="str">
        <f>IF(ISNA(VLOOKUP($A$58&amp;" "&amp;$G$59&amp;" "&amp;5,Data!$A:$K,8,0)),"-",VLOOKUP($A$58&amp;" "&amp;$G$59&amp;" "&amp;5,Data!$A:$K,8,0))</f>
        <v>-</v>
      </c>
      <c r="K65" s="40" t="str">
        <f>IF(ISNA(VLOOKUP($A$58&amp;" "&amp;$G$59&amp;" "&amp;5,Data!$A:$K,9,0)),"-",VLOOKUP($A$58&amp;" "&amp;$G$59&amp;" "&amp;5,Data!$A:$K,9,0))</f>
        <v>-</v>
      </c>
      <c r="L65" s="114"/>
      <c r="M65" s="38" t="str">
        <f>IF(ISNA(VLOOKUP($A$58&amp;" "&amp;$M$59&amp;" "&amp;5,Data!$A:$K,5,0)),"-",VLOOKUP($A$58&amp;" "&amp;$M$59&amp;" "&amp;5,Data!$A:$K,5,0))</f>
        <v>-</v>
      </c>
      <c r="N65" s="39" t="str">
        <f>IF(ISNA(VLOOKUP($A$58&amp;" "&amp;$M$59&amp;" "&amp;5,Data!$A:$K,6,0)),"-",VLOOKUP($A$58&amp;" "&amp;$M$59&amp;" "&amp;5,Data!$A:$K,6,0))</f>
        <v>-</v>
      </c>
      <c r="O65" s="39" t="str">
        <f>IF(ISNA(VLOOKUP($A$58&amp;" "&amp;$M$59&amp;" "&amp;5,Data!$A:$K,7,0)),"-",VLOOKUP($A$58&amp;" "&amp;$M$59&amp;" "&amp;5,Data!$A:$K,7,0))</f>
        <v>-</v>
      </c>
      <c r="P65" s="39" t="str">
        <f>IF(ISNA(VLOOKUP($A$58&amp;" "&amp;$M$59&amp;" "&amp;5,Data!$A:$K,8,0)),"-",VLOOKUP($A$58&amp;" "&amp;$M$59&amp;" "&amp;5,Data!$A:$K,8,0))</f>
        <v>-</v>
      </c>
      <c r="Q65" s="40" t="str">
        <f>IF(ISNA(VLOOKUP($A$58&amp;" "&amp;$M$59&amp;" "&amp;5,Data!$A:$K,9,0)),"-",VLOOKUP($A$58&amp;" "&amp;$M$59&amp;" "&amp;5,Data!$A:$K,9,0))</f>
        <v>-</v>
      </c>
      <c r="R65" s="91"/>
      <c r="S65" s="91"/>
      <c r="T65" s="91"/>
      <c r="U65" s="91"/>
      <c r="V65" s="91"/>
      <c r="W65" s="91"/>
    </row>
    <row r="66" spans="1:23">
      <c r="A66" s="38" t="str">
        <f>IF(ISNA(VLOOKUP($A$58&amp;" "&amp;$A$59&amp;" "&amp;6,Data!$A:$K,5,0)),"-",VLOOKUP($A$58&amp;" "&amp;$A$59&amp;" "&amp;6,Data!$A:$K,5,0))</f>
        <v>-</v>
      </c>
      <c r="B66" s="39" t="str">
        <f>IF(ISNA(VLOOKUP($A$58&amp;" "&amp;$A$59&amp;" "&amp;6,Data!$A:$K,6,0)),"-",VLOOKUP($A$58&amp;" "&amp;$A$59&amp;" "&amp;6,Data!$A:$K,6,0))</f>
        <v>-</v>
      </c>
      <c r="C66" s="39" t="str">
        <f>IF(ISNA(VLOOKUP($A$58&amp;" "&amp;$A$59&amp;" "&amp;6,Data!$A:$K,7,0)),"-",VLOOKUP($A$58&amp;" "&amp;$A$59&amp;" "&amp;6,Data!$A:$K,7,0))</f>
        <v>-</v>
      </c>
      <c r="D66" s="39" t="str">
        <f>IF(ISNA(VLOOKUP($A$58&amp;" "&amp;$A$59&amp;" "&amp;6,Data!$A:$K,8,0)),"-",VLOOKUP($A$58&amp;" "&amp;$A$59&amp;" "&amp;6,Data!$A:$K,8,0))</f>
        <v>-</v>
      </c>
      <c r="E66" s="40" t="str">
        <f>IF(ISNA(VLOOKUP($A$58&amp;" "&amp;$A$59&amp;" "&amp;6,Data!$A:$K,9,0)),"-",VLOOKUP($A$58&amp;" "&amp;$A$59&amp;" "&amp;6,Data!$A:$K,9,0))</f>
        <v>-</v>
      </c>
      <c r="F66" s="129"/>
      <c r="G66" s="38" t="str">
        <f>IF(ISNA(VLOOKUP($A$58&amp;" "&amp;$G$59&amp;" "&amp;6,Data!$A:$K,5,0)),"-",VLOOKUP($A$58&amp;" "&amp;$G$59&amp;" "&amp;6,Data!$A:$K,5,0))</f>
        <v>-</v>
      </c>
      <c r="H66" s="39" t="str">
        <f>IF(ISNA(VLOOKUP($A$58&amp;" "&amp;$G$59&amp;" "&amp;6,Data!$A:$K,6,0)),"-",VLOOKUP($A$58&amp;" "&amp;$G$59&amp;" "&amp;6,Data!$A:$K,6,0))</f>
        <v>-</v>
      </c>
      <c r="I66" s="39" t="str">
        <f>IF(ISNA(VLOOKUP($A$58&amp;" "&amp;$G$59&amp;" "&amp;6,Data!$A:$K,7,0)),"-",VLOOKUP($A$58&amp;" "&amp;$G$59&amp;" "&amp;6,Data!$A:$K,7,0))</f>
        <v>-</v>
      </c>
      <c r="J66" s="39" t="str">
        <f>IF(ISNA(VLOOKUP($A$58&amp;" "&amp;$G$59&amp;" "&amp;6,Data!$A:$K,8,0)),"-",VLOOKUP($A$58&amp;" "&amp;$G$59&amp;" "&amp;6,Data!$A:$K,8,0))</f>
        <v>-</v>
      </c>
      <c r="K66" s="40" t="str">
        <f>IF(ISNA(VLOOKUP($A$58&amp;" "&amp;$G$59&amp;" "&amp;6,Data!$A:$K,9,0)),"-",VLOOKUP($A$58&amp;" "&amp;$G$59&amp;" "&amp;6,Data!$A:$K,9,0))</f>
        <v>-</v>
      </c>
      <c r="L66" s="114"/>
      <c r="M66" s="38" t="str">
        <f>IF(ISNA(VLOOKUP($A$58&amp;" "&amp;$M$59&amp;" "&amp;6,Data!$A:$K,5,0)),"-",VLOOKUP($A$58&amp;" "&amp;$M$59&amp;" "&amp;6,Data!$A:$K,5,0))</f>
        <v>-</v>
      </c>
      <c r="N66" s="39" t="str">
        <f>IF(ISNA(VLOOKUP($A$58&amp;" "&amp;$M$59&amp;" "&amp;6,Data!$A:$K,6,0)),"-",VLOOKUP($A$58&amp;" "&amp;$M$59&amp;" "&amp;6,Data!$A:$K,6,0))</f>
        <v>-</v>
      </c>
      <c r="O66" s="39" t="str">
        <f>IF(ISNA(VLOOKUP($A$58&amp;" "&amp;$M$59&amp;" "&amp;6,Data!$A:$K,7,0)),"-",VLOOKUP($A$58&amp;" "&amp;$M$59&amp;" "&amp;6,Data!$A:$K,7,0))</f>
        <v>-</v>
      </c>
      <c r="P66" s="39" t="str">
        <f>IF(ISNA(VLOOKUP($A$58&amp;" "&amp;$M$59&amp;" "&amp;6,Data!$A:$K,8,0)),"-",VLOOKUP($A$58&amp;" "&amp;$M$59&amp;" "&amp;6,Data!$A:$K,8,0))</f>
        <v>-</v>
      </c>
      <c r="Q66" s="40" t="str">
        <f>IF(ISNA(VLOOKUP($A$58&amp;" "&amp;$M$59&amp;" "&amp;6,Data!$A:$K,9,0)),"-",VLOOKUP($A$58&amp;" "&amp;$M$59&amp;" "&amp;6,Data!$A:$K,9,0))</f>
        <v>-</v>
      </c>
      <c r="R66" s="91"/>
      <c r="S66" s="91"/>
      <c r="T66" s="91"/>
      <c r="U66" s="91"/>
      <c r="V66" s="91"/>
      <c r="W66" s="91"/>
    </row>
    <row r="67" spans="1:23">
      <c r="A67" s="38" t="str">
        <f>IF(ISNA(VLOOKUP($A$58&amp;" "&amp;$A$59&amp;" "&amp;7,Data!$A:$K,5,0)),"-",VLOOKUP($A$58&amp;" "&amp;$A$59&amp;" "&amp;7,Data!$A:$K,5,0))</f>
        <v>-</v>
      </c>
      <c r="B67" s="39" t="str">
        <f>IF(ISNA(VLOOKUP($A$58&amp;" "&amp;$A$59&amp;" "&amp;7,Data!$A:$K,6,0)),"-",VLOOKUP($A$58&amp;" "&amp;$A$59&amp;" "&amp;7,Data!$A:$K,6,0))</f>
        <v>-</v>
      </c>
      <c r="C67" s="39" t="str">
        <f>IF(ISNA(VLOOKUP($A$58&amp;" "&amp;$A$59&amp;" "&amp;7,Data!$A:$K,7,0)),"-",VLOOKUP($A$58&amp;" "&amp;$A$59&amp;" "&amp;7,Data!$A:$K,7,0))</f>
        <v>-</v>
      </c>
      <c r="D67" s="39" t="str">
        <f>IF(ISNA(VLOOKUP($A$58&amp;" "&amp;$A$59&amp;" "&amp;7,Data!$A:$K,8,0)),"-",VLOOKUP($A$58&amp;" "&amp;$A$59&amp;" "&amp;7,Data!$A:$K,8,0))</f>
        <v>-</v>
      </c>
      <c r="E67" s="40" t="str">
        <f>IF(ISNA(VLOOKUP($A$58&amp;" "&amp;$A$59&amp;" "&amp;7,Data!$A:$K,9,0)),"-",VLOOKUP($A$58&amp;" "&amp;$A$59&amp;" "&amp;7,Data!$A:$K,9,0))</f>
        <v>-</v>
      </c>
      <c r="F67" s="129"/>
      <c r="G67" s="38" t="str">
        <f>IF(ISNA(VLOOKUP($A$58&amp;" "&amp;$G$59&amp;" "&amp;7,Data!$A:$K,5,0)),"-",VLOOKUP($A$58&amp;" "&amp;$G$59&amp;" "&amp;7,Data!$A:$K,5,0))</f>
        <v>-</v>
      </c>
      <c r="H67" s="39" t="str">
        <f>IF(ISNA(VLOOKUP($A$58&amp;" "&amp;$G$59&amp;" "&amp;7,Data!$A:$K,6,0)),"-",VLOOKUP($A$58&amp;" "&amp;$G$59&amp;" "&amp;7,Data!$A:$K,6,0))</f>
        <v>-</v>
      </c>
      <c r="I67" s="39" t="str">
        <f>IF(ISNA(VLOOKUP($A$58&amp;" "&amp;$G$59&amp;" "&amp;7,Data!$A:$K,7,0)),"-",VLOOKUP($A$58&amp;" "&amp;$G$59&amp;" "&amp;7,Data!$A:$K,7,0))</f>
        <v>-</v>
      </c>
      <c r="J67" s="39" t="str">
        <f>IF(ISNA(VLOOKUP($A$58&amp;" "&amp;$G$59&amp;" "&amp;7,Data!$A:$K,8,0)),"-",VLOOKUP($A$58&amp;" "&amp;$G$59&amp;" "&amp;7,Data!$A:$K,8,0))</f>
        <v>-</v>
      </c>
      <c r="K67" s="40" t="str">
        <f>IF(ISNA(VLOOKUP($A$58&amp;" "&amp;$G$59&amp;" "&amp;7,Data!$A:$K,9,0)),"-",VLOOKUP($A$58&amp;" "&amp;$G$59&amp;" "&amp;7,Data!$A:$K,9,0))</f>
        <v>-</v>
      </c>
      <c r="L67" s="114"/>
      <c r="M67" s="38" t="str">
        <f>IF(ISNA(VLOOKUP($A$58&amp;" "&amp;$M$59&amp;" "&amp;7,Data!$A:$K,5,0)),"-",VLOOKUP($A$58&amp;" "&amp;$M$59&amp;" "&amp;7,Data!$A:$K,5,0))</f>
        <v>-</v>
      </c>
      <c r="N67" s="39" t="str">
        <f>IF(ISNA(VLOOKUP($A$58&amp;" "&amp;$M$59&amp;" "&amp;7,Data!$A:$K,6,0)),"-",VLOOKUP($A$58&amp;" "&amp;$M$59&amp;" "&amp;7,Data!$A:$K,6,0))</f>
        <v>-</v>
      </c>
      <c r="O67" s="39" t="str">
        <f>IF(ISNA(VLOOKUP($A$58&amp;" "&amp;$M$59&amp;" "&amp;7,Data!$A:$K,7,0)),"-",VLOOKUP($A$58&amp;" "&amp;$M$59&amp;" "&amp;7,Data!$A:$K,7,0))</f>
        <v>-</v>
      </c>
      <c r="P67" s="39" t="str">
        <f>IF(ISNA(VLOOKUP($A$58&amp;" "&amp;$M$59&amp;" "&amp;7,Data!$A:$K,8,0)),"-",VLOOKUP($A$58&amp;" "&amp;$M$59&amp;" "&amp;7,Data!$A:$K,8,0))</f>
        <v>-</v>
      </c>
      <c r="Q67" s="40" t="str">
        <f>IF(ISNA(VLOOKUP($A$58&amp;" "&amp;$M$59&amp;" "&amp;7,Data!$A:$K,9,0)),"-",VLOOKUP($A$58&amp;" "&amp;$M$59&amp;" "&amp;7,Data!$A:$K,9,0))</f>
        <v>-</v>
      </c>
      <c r="R67" s="91"/>
      <c r="S67" s="91"/>
      <c r="T67" s="91"/>
      <c r="U67" s="91"/>
      <c r="V67" s="91"/>
      <c r="W67" s="91"/>
    </row>
    <row r="68" spans="1:23">
      <c r="A68" s="38" t="str">
        <f>IF(ISNA(VLOOKUP($A$58&amp;" "&amp;$A$59&amp;" "&amp;8,Data!$A:$K,5,0)),"-",VLOOKUP($A$58&amp;" "&amp;$A$59&amp;" "&amp;8,Data!$A:$K,5,0))</f>
        <v>-</v>
      </c>
      <c r="B68" s="39" t="str">
        <f>IF(ISNA(VLOOKUP($A$58&amp;" "&amp;$A$59&amp;" "&amp;8,Data!$A:$K,6,0)),"-",VLOOKUP($A$58&amp;" "&amp;$A$59&amp;" "&amp;8,Data!$A:$K,6,0))</f>
        <v>-</v>
      </c>
      <c r="C68" s="39" t="str">
        <f>IF(ISNA(VLOOKUP($A$58&amp;" "&amp;$A$59&amp;" "&amp;8,Data!$A:$K,7,0)),"-",VLOOKUP($A$58&amp;" "&amp;$A$59&amp;" "&amp;8,Data!$A:$K,7,0))</f>
        <v>-</v>
      </c>
      <c r="D68" s="39" t="str">
        <f>IF(ISNA(VLOOKUP($A$58&amp;" "&amp;$A$59&amp;" "&amp;8,Data!$A:$K,8,0)),"-",VLOOKUP($A$58&amp;" "&amp;$A$59&amp;" "&amp;8,Data!$A:$K,8,0))</f>
        <v>-</v>
      </c>
      <c r="E68" s="40" t="str">
        <f>IF(ISNA(VLOOKUP($A$58&amp;" "&amp;$A$59&amp;" "&amp;8,Data!$A:$K,9,0)),"-",VLOOKUP($A$58&amp;" "&amp;$A$59&amp;" "&amp;8,Data!$A:$K,9,0))</f>
        <v>-</v>
      </c>
      <c r="F68" s="129"/>
      <c r="G68" s="38" t="str">
        <f>IF(ISNA(VLOOKUP($A$58&amp;" "&amp;$G$59&amp;" "&amp;8,Data!$A:$K,5,0)),"-",VLOOKUP($A$58&amp;" "&amp;$G$59&amp;" "&amp;8,Data!$A:$K,5,0))</f>
        <v>-</v>
      </c>
      <c r="H68" s="39" t="str">
        <f>IF(ISNA(VLOOKUP($A$58&amp;" "&amp;$G$59&amp;" "&amp;8,Data!$A:$K,6,0)),"-",VLOOKUP($A$58&amp;" "&amp;$G$59&amp;" "&amp;8,Data!$A:$K,6,0))</f>
        <v>-</v>
      </c>
      <c r="I68" s="39" t="str">
        <f>IF(ISNA(VLOOKUP($A$58&amp;" "&amp;$G$59&amp;" "&amp;8,Data!$A:$K,7,0)),"-",VLOOKUP($A$58&amp;" "&amp;$G$59&amp;" "&amp;8,Data!$A:$K,7,0))</f>
        <v>-</v>
      </c>
      <c r="J68" s="39" t="str">
        <f>IF(ISNA(VLOOKUP($A$58&amp;" "&amp;$G$59&amp;" "&amp;8,Data!$A:$K,8,0)),"-",VLOOKUP($A$58&amp;" "&amp;$G$59&amp;" "&amp;8,Data!$A:$K,8,0))</f>
        <v>-</v>
      </c>
      <c r="K68" s="40" t="str">
        <f>IF(ISNA(VLOOKUP($A$58&amp;" "&amp;$G$59&amp;" "&amp;8,Data!$A:$K,9,0)),"-",VLOOKUP($A$58&amp;" "&amp;$G$59&amp;" "&amp;8,Data!$A:$K,9,0))</f>
        <v>-</v>
      </c>
      <c r="L68" s="114"/>
      <c r="M68" s="38" t="str">
        <f>IF(ISNA(VLOOKUP($A$58&amp;" "&amp;$M$59&amp;" "&amp;8,Data!$A:$K,5,0)),"-",VLOOKUP($A$58&amp;" "&amp;$M$59&amp;" "&amp;8,Data!$A:$K,5,0))</f>
        <v>-</v>
      </c>
      <c r="N68" s="39" t="str">
        <f>IF(ISNA(VLOOKUP($A$58&amp;" "&amp;$M$59&amp;" "&amp;8,Data!$A:$K,6,0)),"-",VLOOKUP($A$58&amp;" "&amp;$M$59&amp;" "&amp;8,Data!$A:$K,6,0))</f>
        <v>-</v>
      </c>
      <c r="O68" s="39" t="str">
        <f>IF(ISNA(VLOOKUP($A$58&amp;" "&amp;$M$59&amp;" "&amp;8,Data!$A:$K,7,0)),"-",VLOOKUP($A$58&amp;" "&amp;$M$59&amp;" "&amp;8,Data!$A:$K,7,0))</f>
        <v>-</v>
      </c>
      <c r="P68" s="39" t="str">
        <f>IF(ISNA(VLOOKUP($A$58&amp;" "&amp;$M$59&amp;" "&amp;8,Data!$A:$K,8,0)),"-",VLOOKUP($A$58&amp;" "&amp;$M$59&amp;" "&amp;8,Data!$A:$K,8,0))</f>
        <v>-</v>
      </c>
      <c r="Q68" s="40" t="str">
        <f>IF(ISNA(VLOOKUP($A$58&amp;" "&amp;$M$59&amp;" "&amp;8,Data!$A:$K,9,0)),"-",VLOOKUP($A$58&amp;" "&amp;$M$59&amp;" "&amp;8,Data!$A:$K,9,0))</f>
        <v>-</v>
      </c>
      <c r="R68" s="91"/>
      <c r="S68" s="91"/>
      <c r="T68" s="91"/>
      <c r="U68" s="91"/>
      <c r="V68" s="91"/>
      <c r="W68" s="91"/>
    </row>
    <row r="69" spans="1:23">
      <c r="A69" s="38" t="str">
        <f>IF(ISNA(VLOOKUP($A$58&amp;" "&amp;$A$59&amp;" "&amp;9,Data!$A:$K,5,0)),"-",VLOOKUP($A$58&amp;" "&amp;$A$59&amp;" "&amp;9,Data!$A:$K,5,0))</f>
        <v>-</v>
      </c>
      <c r="B69" s="39" t="str">
        <f>IF(ISNA(VLOOKUP($A$58&amp;" "&amp;$A$59&amp;" "&amp;9,Data!$A:$K,6,0)),"-",VLOOKUP($A$58&amp;" "&amp;$A$59&amp;" "&amp;9,Data!$A:$K,6,0))</f>
        <v>-</v>
      </c>
      <c r="C69" s="39" t="str">
        <f>IF(ISNA(VLOOKUP($A$58&amp;" "&amp;$A$59&amp;" "&amp;9,Data!$A:$K,7,0)),"-",VLOOKUP($A$58&amp;" "&amp;$A$59&amp;" "&amp;9,Data!$A:$K,7,0))</f>
        <v>-</v>
      </c>
      <c r="D69" s="39" t="str">
        <f>IF(ISNA(VLOOKUP($A$58&amp;" "&amp;$A$59&amp;" "&amp;9,Data!$A:$K,8,0)),"-",VLOOKUP($A$58&amp;" "&amp;$A$59&amp;" "&amp;9,Data!$A:$K,8,0))</f>
        <v>-</v>
      </c>
      <c r="E69" s="40" t="str">
        <f>IF(ISNA(VLOOKUP($A$58&amp;" "&amp;$A$59&amp;" "&amp;9,Data!$A:$K,9,0)),"-",VLOOKUP($A$58&amp;" "&amp;$A$59&amp;" "&amp;9,Data!$A:$K,9,0))</f>
        <v>-</v>
      </c>
      <c r="F69" s="129"/>
      <c r="G69" s="38" t="str">
        <f>IF(ISNA(VLOOKUP($A$58&amp;" "&amp;$G$59&amp;" "&amp;9,Data!$A:$K,5,0)),"-",VLOOKUP($A$58&amp;" "&amp;$G$59&amp;" "&amp;9,Data!$A:$K,5,0))</f>
        <v>-</v>
      </c>
      <c r="H69" s="39" t="str">
        <f>IF(ISNA(VLOOKUP($A$58&amp;" "&amp;$G$59&amp;" "&amp;9,Data!$A:$K,6,0)),"-",VLOOKUP($A$58&amp;" "&amp;$G$59&amp;" "&amp;9,Data!$A:$K,6,0))</f>
        <v>-</v>
      </c>
      <c r="I69" s="39" t="str">
        <f>IF(ISNA(VLOOKUP($A$58&amp;" "&amp;$G$59&amp;" "&amp;9,Data!$A:$K,7,0)),"-",VLOOKUP($A$58&amp;" "&amp;$G$59&amp;" "&amp;9,Data!$A:$K,7,0))</f>
        <v>-</v>
      </c>
      <c r="J69" s="39" t="str">
        <f>IF(ISNA(VLOOKUP($A$58&amp;" "&amp;$G$59&amp;" "&amp;9,Data!$A:$K,8,0)),"-",VLOOKUP($A$58&amp;" "&amp;$G$59&amp;" "&amp;9,Data!$A:$K,8,0))</f>
        <v>-</v>
      </c>
      <c r="K69" s="40" t="str">
        <f>IF(ISNA(VLOOKUP($A$58&amp;" "&amp;$G$59&amp;" "&amp;9,Data!$A:$K,9,0)),"-",VLOOKUP($A$58&amp;" "&amp;$G$59&amp;" "&amp;9,Data!$A:$K,9,0))</f>
        <v>-</v>
      </c>
      <c r="L69" s="114"/>
      <c r="M69" s="38" t="str">
        <f>IF(ISNA(VLOOKUP($A$58&amp;" "&amp;$M$59&amp;" "&amp;9,Data!$A:$K,5,0)),"-",VLOOKUP($A$58&amp;" "&amp;$M$59&amp;" "&amp;9,Data!$A:$K,5,0))</f>
        <v>-</v>
      </c>
      <c r="N69" s="39" t="str">
        <f>IF(ISNA(VLOOKUP($A$58&amp;" "&amp;$M$59&amp;" "&amp;9,Data!$A:$K,6,0)),"-",VLOOKUP($A$58&amp;" "&amp;$M$59&amp;" "&amp;9,Data!$A:$K,6,0))</f>
        <v>-</v>
      </c>
      <c r="O69" s="39" t="str">
        <f>IF(ISNA(VLOOKUP($A$58&amp;" "&amp;$M$59&amp;" "&amp;9,Data!$A:$K,7,0)),"-",VLOOKUP($A$58&amp;" "&amp;$M$59&amp;" "&amp;9,Data!$A:$K,7,0))</f>
        <v>-</v>
      </c>
      <c r="P69" s="39" t="str">
        <f>IF(ISNA(VLOOKUP($A$58&amp;" "&amp;$M$59&amp;" "&amp;9,Data!$A:$K,8,0)),"-",VLOOKUP($A$58&amp;" "&amp;$M$59&amp;" "&amp;9,Data!$A:$K,8,0))</f>
        <v>-</v>
      </c>
      <c r="Q69" s="40" t="str">
        <f>IF(ISNA(VLOOKUP($A$58&amp;" "&amp;$M$59&amp;" "&amp;9,Data!$A:$K,9,0)),"-",VLOOKUP($A$58&amp;" "&amp;$M$59&amp;" "&amp;9,Data!$A:$K,9,0))</f>
        <v>-</v>
      </c>
      <c r="R69" s="91"/>
      <c r="S69" s="91"/>
      <c r="T69" s="91"/>
      <c r="U69" s="91"/>
      <c r="V69" s="91"/>
      <c r="W69" s="91"/>
    </row>
    <row r="70" spans="1:23">
      <c r="A70" s="38" t="str">
        <f>IF(ISNA(VLOOKUP($A$58&amp;" "&amp;$A$59&amp;" "&amp;10,Data!$A:$K,5,0)),"-",VLOOKUP($A$58&amp;" "&amp;$A$59&amp;" "&amp;10,Data!$A:$K,5,0))</f>
        <v>-</v>
      </c>
      <c r="B70" s="39" t="str">
        <f>IF(ISNA(VLOOKUP($A$58&amp;" "&amp;$A$59&amp;" "&amp;10,Data!$A:$K,6,0)),"-",VLOOKUP($A$58&amp;" "&amp;$A$59&amp;" "&amp;10,Data!$A:$K,6,0))</f>
        <v>-</v>
      </c>
      <c r="C70" s="39" t="str">
        <f>IF(ISNA(VLOOKUP($A$58&amp;" "&amp;$A$59&amp;" "&amp;10,Data!$A:$K,7,0)),"-",VLOOKUP($A$58&amp;" "&amp;$A$59&amp;" "&amp;10,Data!$A:$K,7,0))</f>
        <v>-</v>
      </c>
      <c r="D70" s="39" t="str">
        <f>IF(ISNA(VLOOKUP($A$58&amp;" "&amp;$A$59&amp;" "&amp;10,Data!$A:$K,8,0)),"-",VLOOKUP($A$58&amp;" "&amp;$A$59&amp;" "&amp;10,Data!$A:$K,8,0))</f>
        <v>-</v>
      </c>
      <c r="E70" s="40" t="str">
        <f>IF(ISNA(VLOOKUP($A$58&amp;" "&amp;$A$59&amp;" "&amp;10,Data!$A:$K,9,0)),"-",VLOOKUP($A$58&amp;" "&amp;$A$59&amp;" "&amp;10,Data!$A:$K,9,0))</f>
        <v>-</v>
      </c>
      <c r="F70" s="129"/>
      <c r="G70" s="38" t="str">
        <f>IF(ISNA(VLOOKUP($A$58&amp;" "&amp;$G$59&amp;" "&amp;10,Data!$A:$K,5,0)),"-",VLOOKUP($A$58&amp;" "&amp;$G$59&amp;" "&amp;10,Data!$A:$K,5,0))</f>
        <v>-</v>
      </c>
      <c r="H70" s="39" t="str">
        <f>IF(ISNA(VLOOKUP($A$58&amp;" "&amp;$G$59&amp;" "&amp;10,Data!$A:$K,6,0)),"-",VLOOKUP($A$58&amp;" "&amp;$G$59&amp;" "&amp;10,Data!$A:$K,6,0))</f>
        <v>-</v>
      </c>
      <c r="I70" s="39" t="str">
        <f>IF(ISNA(VLOOKUP($A$58&amp;" "&amp;$G$59&amp;" "&amp;10,Data!$A:$K,7,0)),"-",VLOOKUP($A$58&amp;" "&amp;$G$59&amp;" "&amp;10,Data!$A:$K,7,0))</f>
        <v>-</v>
      </c>
      <c r="J70" s="39" t="str">
        <f>IF(ISNA(VLOOKUP($A$58&amp;" "&amp;$G$59&amp;" "&amp;10,Data!$A:$K,8,0)),"-",VLOOKUP($A$58&amp;" "&amp;$G$59&amp;" "&amp;10,Data!$A:$K,8,0))</f>
        <v>-</v>
      </c>
      <c r="K70" s="40" t="str">
        <f>IF(ISNA(VLOOKUP($A$58&amp;" "&amp;$G$59&amp;" "&amp;10,Data!$A:$K,9,0)),"-",VLOOKUP($A$58&amp;" "&amp;$G$59&amp;" "&amp;10,Data!$A:$K,9,0))</f>
        <v>-</v>
      </c>
      <c r="L70" s="114"/>
      <c r="M70" s="38" t="str">
        <f>IF(ISNA(VLOOKUP($A$58&amp;" "&amp;$M$59&amp;" "&amp;10,Data!$A:$K,5,0)),"-",VLOOKUP($A$58&amp;" "&amp;$M$59&amp;" "&amp;10,Data!$A:$K,5,0))</f>
        <v>-</v>
      </c>
      <c r="N70" s="39" t="str">
        <f>IF(ISNA(VLOOKUP($A$58&amp;" "&amp;$M$59&amp;" "&amp;10,Data!$A:$K,6,0)),"-",VLOOKUP($A$58&amp;" "&amp;$M$59&amp;" "&amp;10,Data!$A:$K,6,0))</f>
        <v>-</v>
      </c>
      <c r="O70" s="39" t="str">
        <f>IF(ISNA(VLOOKUP($A$58&amp;" "&amp;$M$59&amp;" "&amp;10,Data!$A:$K,7,0)),"-",VLOOKUP($A$58&amp;" "&amp;$M$59&amp;" "&amp;10,Data!$A:$K,7,0))</f>
        <v>-</v>
      </c>
      <c r="P70" s="39" t="str">
        <f>IF(ISNA(VLOOKUP($A$58&amp;" "&amp;$M$59&amp;" "&amp;10,Data!$A:$K,8,0)),"-",VLOOKUP($A$58&amp;" "&amp;$M$59&amp;" "&amp;10,Data!$A:$K,8,0))</f>
        <v>-</v>
      </c>
      <c r="Q70" s="40" t="str">
        <f>IF(ISNA(VLOOKUP($A$58&amp;" "&amp;$M$59&amp;" "&amp;10,Data!$A:$K,9,0)),"-",VLOOKUP($A$58&amp;" "&amp;$M$59&amp;" "&amp;10,Data!$A:$K,9,0))</f>
        <v>-</v>
      </c>
      <c r="R70" s="91"/>
      <c r="S70" s="91"/>
      <c r="T70" s="91"/>
      <c r="U70" s="91"/>
      <c r="V70" s="91"/>
      <c r="W70" s="91"/>
    </row>
    <row r="71" spans="1:23">
      <c r="A71" s="38" t="str">
        <f>IF(ISNA(VLOOKUP($A$58&amp;" "&amp;$A$59&amp;" "&amp;11,Data!$A:$K,5,0)),"-",VLOOKUP($A$58&amp;" "&amp;$A$59&amp;" "&amp;11,Data!$A:$K,5,0))</f>
        <v>-</v>
      </c>
      <c r="B71" s="39" t="str">
        <f>IF(ISNA(VLOOKUP($A$58&amp;" "&amp;$A$59&amp;" "&amp;11,Data!$A:$K,6,0)),"-",VLOOKUP($A$58&amp;" "&amp;$A$59&amp;" "&amp;11,Data!$A:$K,6,0))</f>
        <v>-</v>
      </c>
      <c r="C71" s="39" t="str">
        <f>IF(ISNA(VLOOKUP($A$58&amp;" "&amp;$A$59&amp;" "&amp;11,Data!$A:$K,7,0)),"-",VLOOKUP($A$58&amp;" "&amp;$A$59&amp;" "&amp;11,Data!$A:$K,7,0))</f>
        <v>-</v>
      </c>
      <c r="D71" s="39" t="str">
        <f>IF(ISNA(VLOOKUP($A$58&amp;" "&amp;$A$59&amp;" "&amp;11,Data!$A:$K,8,0)),"-",VLOOKUP($A$58&amp;" "&amp;$A$59&amp;" "&amp;11,Data!$A:$K,8,0))</f>
        <v>-</v>
      </c>
      <c r="E71" s="40" t="str">
        <f>IF(ISNA(VLOOKUP($A$58&amp;" "&amp;$A$59&amp;" "&amp;11,Data!$A:$K,9,0)),"-",VLOOKUP($A$58&amp;" "&amp;$A$59&amp;" "&amp;11,Data!$A:$K,9,0))</f>
        <v>-</v>
      </c>
      <c r="F71" s="129"/>
      <c r="G71" s="38" t="str">
        <f>IF(ISNA(VLOOKUP($A$58&amp;" "&amp;$G$59&amp;" "&amp;11,Data!$A:$K,5,0)),"-",VLOOKUP($A$58&amp;" "&amp;$G$59&amp;" "&amp;11,Data!$A:$K,5,0))</f>
        <v>-</v>
      </c>
      <c r="H71" s="39" t="str">
        <f>IF(ISNA(VLOOKUP($A$58&amp;" "&amp;$G$59&amp;" "&amp;11,Data!$A:$K,6,0)),"-",VLOOKUP($A$58&amp;" "&amp;$G$59&amp;" "&amp;11,Data!$A:$K,6,0))</f>
        <v>-</v>
      </c>
      <c r="I71" s="39" t="str">
        <f>IF(ISNA(VLOOKUP($A$58&amp;" "&amp;$G$59&amp;" "&amp;11,Data!$A:$K,7,0)),"-",VLOOKUP($A$58&amp;" "&amp;$G$59&amp;" "&amp;11,Data!$A:$K,7,0))</f>
        <v>-</v>
      </c>
      <c r="J71" s="39" t="str">
        <f>IF(ISNA(VLOOKUP($A$58&amp;" "&amp;$G$59&amp;" "&amp;11,Data!$A:$K,8,0)),"-",VLOOKUP($A$58&amp;" "&amp;$G$59&amp;" "&amp;11,Data!$A:$K,8,0))</f>
        <v>-</v>
      </c>
      <c r="K71" s="40" t="str">
        <f>IF(ISNA(VLOOKUP($A$58&amp;" "&amp;$G$59&amp;" "&amp;11,Data!$A:$K,9,0)),"-",VLOOKUP($A$58&amp;" "&amp;$G$59&amp;" "&amp;11,Data!$A:$K,9,0))</f>
        <v>-</v>
      </c>
      <c r="L71" s="114"/>
      <c r="M71" s="38" t="str">
        <f>IF(ISNA(VLOOKUP($A$58&amp;" "&amp;$M$59&amp;" "&amp;11,Data!$A:$K,5,0)),"-",VLOOKUP($A$58&amp;" "&amp;$M$59&amp;" "&amp;11,Data!$A:$K,5,0))</f>
        <v>-</v>
      </c>
      <c r="N71" s="39" t="str">
        <f>IF(ISNA(VLOOKUP($A$58&amp;" "&amp;$M$59&amp;" "&amp;11,Data!$A:$K,6,0)),"-",VLOOKUP($A$58&amp;" "&amp;$M$59&amp;" "&amp;11,Data!$A:$K,6,0))</f>
        <v>-</v>
      </c>
      <c r="O71" s="39" t="str">
        <f>IF(ISNA(VLOOKUP($A$58&amp;" "&amp;$M$59&amp;" "&amp;11,Data!$A:$K,7,0)),"-",VLOOKUP($A$58&amp;" "&amp;$M$59&amp;" "&amp;11,Data!$A:$K,7,0))</f>
        <v>-</v>
      </c>
      <c r="P71" s="39" t="str">
        <f>IF(ISNA(VLOOKUP($A$58&amp;" "&amp;$M$59&amp;" "&amp;11,Data!$A:$K,8,0)),"-",VLOOKUP($A$58&amp;" "&amp;$M$59&amp;" "&amp;11,Data!$A:$K,8,0))</f>
        <v>-</v>
      </c>
      <c r="Q71" s="40" t="str">
        <f>IF(ISNA(VLOOKUP($A$58&amp;" "&amp;$M$59&amp;" "&amp;11,Data!$A:$K,9,0)),"-",VLOOKUP($A$58&amp;" "&amp;$M$59&amp;" "&amp;11,Data!$A:$K,9,0))</f>
        <v>-</v>
      </c>
      <c r="R71" s="91"/>
      <c r="S71" s="91"/>
      <c r="T71" s="91"/>
      <c r="U71" s="91"/>
      <c r="V71" s="91"/>
      <c r="W71" s="91"/>
    </row>
    <row r="72" spans="1:23">
      <c r="A72" s="38" t="str">
        <f>IF(ISNA(VLOOKUP($A$58&amp;" "&amp;$A$59&amp;" "&amp;12,Data!$A:$K,5,0)),"-",VLOOKUP($A$58&amp;" "&amp;$A$59&amp;" "&amp;12,Data!$A:$K,5,0))</f>
        <v>-</v>
      </c>
      <c r="B72" s="39" t="str">
        <f>IF(ISNA(VLOOKUP($A$58&amp;" "&amp;$A$59&amp;" "&amp;12,Data!$A:$K,6,0)),"-",VLOOKUP($A$58&amp;" "&amp;$A$59&amp;" "&amp;12,Data!$A:$K,6,0))</f>
        <v>-</v>
      </c>
      <c r="C72" s="39" t="str">
        <f>IF(ISNA(VLOOKUP($A$58&amp;" "&amp;$A$59&amp;" "&amp;12,Data!$A:$K,7,0)),"-",VLOOKUP($A$58&amp;" "&amp;$A$59&amp;" "&amp;12,Data!$A:$K,7,0))</f>
        <v>-</v>
      </c>
      <c r="D72" s="39" t="str">
        <f>IF(ISNA(VLOOKUP($A$58&amp;" "&amp;$A$59&amp;" "&amp;12,Data!$A:$K,8,0)),"-",VLOOKUP($A$58&amp;" "&amp;$A$59&amp;" "&amp;12,Data!$A:$K,8,0))</f>
        <v>-</v>
      </c>
      <c r="E72" s="40" t="str">
        <f>IF(ISNA(VLOOKUP($A$58&amp;" "&amp;$A$59&amp;" "&amp;12,Data!$A:$K,9,0)),"-",VLOOKUP($A$58&amp;" "&amp;$A$59&amp;" "&amp;12,Data!$A:$K,9,0))</f>
        <v>-</v>
      </c>
      <c r="F72" s="129"/>
      <c r="G72" s="38" t="str">
        <f>IF(ISNA(VLOOKUP($A$58&amp;" "&amp;$G$59&amp;" "&amp;12,Data!$A:$K,5,0)),"-",VLOOKUP($A$58&amp;" "&amp;$G$59&amp;" "&amp;12,Data!$A:$K,5,0))</f>
        <v>-</v>
      </c>
      <c r="H72" s="39" t="str">
        <f>IF(ISNA(VLOOKUP($A$58&amp;" "&amp;$G$59&amp;" "&amp;12,Data!$A:$K,6,0)),"-",VLOOKUP($A$58&amp;" "&amp;$G$59&amp;" "&amp;12,Data!$A:$K,6,0))</f>
        <v>-</v>
      </c>
      <c r="I72" s="39" t="str">
        <f>IF(ISNA(VLOOKUP($A$58&amp;" "&amp;$G$59&amp;" "&amp;12,Data!$A:$K,7,0)),"-",VLOOKUP($A$58&amp;" "&amp;$G$59&amp;" "&amp;12,Data!$A:$K,7,0))</f>
        <v>-</v>
      </c>
      <c r="J72" s="39" t="str">
        <f>IF(ISNA(VLOOKUP($A$58&amp;" "&amp;$G$59&amp;" "&amp;12,Data!$A:$K,8,0)),"-",VLOOKUP($A$58&amp;" "&amp;$G$59&amp;" "&amp;12,Data!$A:$K,8,0))</f>
        <v>-</v>
      </c>
      <c r="K72" s="40" t="str">
        <f>IF(ISNA(VLOOKUP($A$58&amp;" "&amp;$G$59&amp;" "&amp;12,Data!$A:$K,9,0)),"-",VLOOKUP($A$58&amp;" "&amp;$G$59&amp;" "&amp;12,Data!$A:$K,9,0))</f>
        <v>-</v>
      </c>
      <c r="L72" s="114"/>
      <c r="M72" s="38" t="str">
        <f>IF(ISNA(VLOOKUP($A$58&amp;" "&amp;$M$59&amp;" "&amp;12,Data!$A:$K,5,0)),"-",VLOOKUP($A$58&amp;" "&amp;$M$59&amp;" "&amp;12,Data!$A:$K,5,0))</f>
        <v>-</v>
      </c>
      <c r="N72" s="39" t="str">
        <f>IF(ISNA(VLOOKUP($A$58&amp;" "&amp;$M$59&amp;" "&amp;12,Data!$A:$K,6,0)),"-",VLOOKUP($A$58&amp;" "&amp;$M$59&amp;" "&amp;12,Data!$A:$K,6,0))</f>
        <v>-</v>
      </c>
      <c r="O72" s="39" t="str">
        <f>IF(ISNA(VLOOKUP($A$58&amp;" "&amp;$M$59&amp;" "&amp;12,Data!$A:$K,7,0)),"-",VLOOKUP($A$58&amp;" "&amp;$M$59&amp;" "&amp;12,Data!$A:$K,7,0))</f>
        <v>-</v>
      </c>
      <c r="P72" s="39" t="str">
        <f>IF(ISNA(VLOOKUP($A$58&amp;" "&amp;$M$59&amp;" "&amp;12,Data!$A:$K,8,0)),"-",VLOOKUP($A$58&amp;" "&amp;$M$59&amp;" "&amp;12,Data!$A:$K,8,0))</f>
        <v>-</v>
      </c>
      <c r="Q72" s="40" t="str">
        <f>IF(ISNA(VLOOKUP($A$58&amp;" "&amp;$M$59&amp;" "&amp;12,Data!$A:$K,9,0)),"-",VLOOKUP($A$58&amp;" "&amp;$M$59&amp;" "&amp;12,Data!$A:$K,9,0))</f>
        <v>-</v>
      </c>
      <c r="R72" s="91"/>
      <c r="S72" s="91"/>
      <c r="T72" s="91"/>
      <c r="U72" s="91"/>
      <c r="V72" s="91"/>
      <c r="W72" s="91"/>
    </row>
    <row r="73" spans="1:23" ht="12" thickBot="1">
      <c r="A73" s="96" t="str">
        <f>IF(ISNA(VLOOKUP($A$58&amp;" "&amp;$A$59&amp;" "&amp;13,Data!$A:$K,5,0)),"-",VLOOKUP($A$58&amp;" "&amp;$A$59&amp;" "&amp;13,Data!$A:$K,5,0))</f>
        <v>-</v>
      </c>
      <c r="B73" s="97" t="str">
        <f>IF(ISNA(VLOOKUP($A$58&amp;" "&amp;$A$59&amp;" "&amp;13,Data!$A:$K,6,0)),"-",VLOOKUP($A$58&amp;" "&amp;$A$59&amp;" "&amp;13,Data!$A:$K,6,0))</f>
        <v>-</v>
      </c>
      <c r="C73" s="97" t="str">
        <f>IF(ISNA(VLOOKUP($A$58&amp;" "&amp;$A$59&amp;" "&amp;13,Data!$A:$K,7,0)),"-",VLOOKUP($A$58&amp;" "&amp;$A$59&amp;" "&amp;13,Data!$A:$K,7,0))</f>
        <v>-</v>
      </c>
      <c r="D73" s="97" t="str">
        <f>IF(ISNA(VLOOKUP($A$58&amp;" "&amp;$A$59&amp;" "&amp;13,Data!$A:$K,8,0)),"-",VLOOKUP($A$58&amp;" "&amp;$A$59&amp;" "&amp;13,Data!$A:$K,8,0))</f>
        <v>-</v>
      </c>
      <c r="E73" s="98" t="str">
        <f>IF(ISNA(VLOOKUP($A$58&amp;" "&amp;$A$59&amp;" "&amp;13,Data!$A:$K,9,0)),"-",VLOOKUP($A$58&amp;" "&amp;$A$59&amp;" "&amp;13,Data!$A:$K,9,0))</f>
        <v>-</v>
      </c>
      <c r="F73" s="129"/>
      <c r="G73" s="96" t="str">
        <f>IF(ISNA(VLOOKUP($A$58&amp;" "&amp;$G$59&amp;" "&amp;13,Data!$A:$K,5,0)),"-",VLOOKUP($A$58&amp;" "&amp;$G$59&amp;" "&amp;13,Data!$A:$K,5,0))</f>
        <v>-</v>
      </c>
      <c r="H73" s="97" t="str">
        <f>IF(ISNA(VLOOKUP($A$58&amp;" "&amp;$G$59&amp;" "&amp;13,Data!$A:$K,6,0)),"-",VLOOKUP($A$58&amp;" "&amp;$G$59&amp;" "&amp;13,Data!$A:$K,6,0))</f>
        <v>-</v>
      </c>
      <c r="I73" s="97" t="str">
        <f>IF(ISNA(VLOOKUP($A$58&amp;" "&amp;$G$59&amp;" "&amp;13,Data!$A:$K,7,0)),"-",VLOOKUP($A$58&amp;" "&amp;$G$59&amp;" "&amp;13,Data!$A:$K,7,0))</f>
        <v>-</v>
      </c>
      <c r="J73" s="97" t="str">
        <f>IF(ISNA(VLOOKUP($A$58&amp;" "&amp;$G$59&amp;" "&amp;13,Data!$A:$K,8,0)),"-",VLOOKUP($A$58&amp;" "&amp;$G$59&amp;" "&amp;13,Data!$A:$K,8,0))</f>
        <v>-</v>
      </c>
      <c r="K73" s="98" t="str">
        <f>IF(ISNA(VLOOKUP($A$58&amp;" "&amp;$G$59&amp;" "&amp;13,Data!$A:$K,9,0)),"-",VLOOKUP($A$58&amp;" "&amp;$G$59&amp;" "&amp;13,Data!$A:$K,9,0))</f>
        <v>-</v>
      </c>
      <c r="L73" s="91"/>
      <c r="M73" s="96" t="str">
        <f>IF(ISNA(VLOOKUP($A$58&amp;" "&amp;$M$59&amp;" "&amp;13,Data!$A:$K,5,0)),"-",VLOOKUP($A$58&amp;" "&amp;$M$59&amp;" "&amp;13,Data!$A:$K,5,0))</f>
        <v>-</v>
      </c>
      <c r="N73" s="97" t="str">
        <f>IF(ISNA(VLOOKUP($A$58&amp;" "&amp;$M$59&amp;" "&amp;13,Data!$A:$K,6,0)),"-",VLOOKUP($A$58&amp;" "&amp;$M$59&amp;" "&amp;13,Data!$A:$K,6,0))</f>
        <v>-</v>
      </c>
      <c r="O73" s="97" t="str">
        <f>IF(ISNA(VLOOKUP($A$58&amp;" "&amp;$M$59&amp;" "&amp;13,Data!$A:$K,7,0)),"-",VLOOKUP($A$58&amp;" "&amp;$M$59&amp;" "&amp;13,Data!$A:$K,7,0))</f>
        <v>-</v>
      </c>
      <c r="P73" s="97" t="str">
        <f>IF(ISNA(VLOOKUP($A$58&amp;" "&amp;$M$59&amp;" "&amp;13,Data!$A:$K,8,0)),"-",VLOOKUP($A$58&amp;" "&amp;$M$59&amp;" "&amp;13,Data!$A:$K,8,0))</f>
        <v>-</v>
      </c>
      <c r="Q73" s="98" t="str">
        <f>IF(ISNA(VLOOKUP($A$58&amp;" "&amp;$M$59&amp;" "&amp;13,Data!$A:$K,9,0)),"-",VLOOKUP($A$58&amp;" "&amp;$M$59&amp;" "&amp;13,Data!$A:$K,9,0))</f>
        <v>-</v>
      </c>
      <c r="R73" s="91"/>
      <c r="S73" s="91"/>
      <c r="T73" s="91"/>
      <c r="U73" s="91"/>
      <c r="V73" s="91"/>
      <c r="W73" s="91"/>
    </row>
    <row r="74" spans="1:23">
      <c r="A74" s="91" t="s">
        <v>84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</row>
  </sheetData>
  <sheetCalcPr fullCalcOnLoad="true"/>
  <mergeCells count="41">
    <mergeCell ref="M25:O25"/>
    <mergeCell ref="M23:O23"/>
    <mergeCell ref="A5:B5"/>
    <mergeCell ref="C5:F5"/>
    <mergeCell ref="G41:H41"/>
    <mergeCell ref="I41:K41"/>
    <mergeCell ref="M41:N41"/>
    <mergeCell ref="A24:E24"/>
    <mergeCell ref="M27:O29"/>
    <mergeCell ref="M30:O30"/>
    <mergeCell ref="G24:K24"/>
    <mergeCell ref="A6:J6"/>
    <mergeCell ref="K6:W6"/>
    <mergeCell ref="A23:E23"/>
    <mergeCell ref="F23:K23"/>
    <mergeCell ref="S7:W7"/>
    <mergeCell ref="M24:O24"/>
    <mergeCell ref="A7:E7"/>
    <mergeCell ref="G1:Q1"/>
    <mergeCell ref="G2:Q2"/>
    <mergeCell ref="G3:Q3"/>
    <mergeCell ref="G7:K7"/>
    <mergeCell ref="M7:Q7"/>
    <mergeCell ref="A40:H40"/>
    <mergeCell ref="I40:Q40"/>
    <mergeCell ref="A41:B41"/>
    <mergeCell ref="C41:E41"/>
    <mergeCell ref="O41:Q41"/>
    <mergeCell ref="A59:B59"/>
    <mergeCell ref="C59:E59"/>
    <mergeCell ref="A58:H58"/>
    <mergeCell ref="I58:Q58"/>
    <mergeCell ref="G59:H59"/>
    <mergeCell ref="I59:K59"/>
    <mergeCell ref="M59:N59"/>
    <mergeCell ref="O59:Q59"/>
    <mergeCell ref="S44:U46"/>
    <mergeCell ref="S47:U47"/>
    <mergeCell ref="S40:U40"/>
    <mergeCell ref="S41:U41"/>
    <mergeCell ref="S42:U42"/>
  </mergeCells>
  <pageMargins left="0.25" right="0.25" top="0.75" bottom="0.75" header="0.3" footer="0.3"/>
  <pageSetup scale="6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C7" sqref="C7"/>
    </sheetView>
  </sheetViews>
  <sheetFormatPr defaultRowHeight="15"/>
  <cols>
    <col min="1" max="1" width="22.5703125" customWidth="1"/>
    <col min="2" max="2" width="14.5703125" bestFit="1" customWidth="1"/>
    <col min="3" max="3" width="18.28515625" bestFit="1" customWidth="1"/>
    <col min="4" max="4" width="12.42578125" bestFit="1" customWidth="1"/>
    <col min="5" max="5" width="5" bestFit="1" customWidth="1"/>
    <col min="6" max="9" width="7" bestFit="1" customWidth="1"/>
    <col min="10" max="10" width="13.28515625" bestFit="1" customWidth="1"/>
    <col min="11" max="11" width="17.5703125" bestFit="1" customWidth="1"/>
  </cols>
  <sheetData>
    <row r="1" spans="1:11">
      <c r="A1" t="s">
        <v>228</v>
      </c>
      <c r="B1" t="s">
        <v>229</v>
      </c>
      <c r="C1" t="s">
        <v>230</v>
      </c>
      <c r="D1" t="s">
        <v>231</v>
      </c>
      <c r="E1" t="s">
        <v>4</v>
      </c>
      <c r="F1" t="s">
        <v>232</v>
      </c>
      <c r="G1" t="s">
        <v>233</v>
      </c>
      <c r="H1" t="s">
        <v>234</v>
      </c>
      <c r="I1" t="s">
        <v>235</v>
      </c>
      <c r="J1" t="s">
        <v>236</v>
      </c>
      <c r="K1" t="s">
        <v>237</v>
      </c>
    </row>
    <row r="2" spans="1:15">
      <c r="A2" t="inlineStr">
        <is>
          <t>Conventional 10 Year ARM 1</t>
        </is>
      </c>
      <c r="B2" t="inlineStr">
        <is>
          <t>Conventional</t>
        </is>
      </c>
      <c r="C2" t="inlineStr">
        <is>
          <t>10 Year ARM</t>
        </is>
      </c>
      <c r="D2" t="inlineStr">
        <is>
          <t>101ARM</t>
        </is>
      </c>
      <c r="E2" s="32">
        <v>2.75</v>
      </c>
      <c r="F2" s="32">
        <v>97.264</v>
      </c>
      <c r="G2" s="32">
        <v>97.166</v>
      </c>
      <c r="H2" s="32">
        <v>97.049</v>
      </c>
      <c r="I2" s="32">
        <v>96.974</v>
      </c>
      <c r="J2" s="33">
        <v>41976.4375</v>
      </c>
      <c r="K2" t="inlineStr">
        <is>
          <t>Conforming</t>
        </is>
      </c>
    </row>
    <row r="3" spans="1:15">
      <c r="A3" t="inlineStr">
        <is>
          <t>Conventional 10 Year ARM 2</t>
        </is>
      </c>
      <c r="B3" t="inlineStr">
        <is>
          <t>Conventional</t>
        </is>
      </c>
      <c r="C3" t="inlineStr">
        <is>
          <t>10 Year ARM</t>
        </is>
      </c>
      <c r="D3" t="inlineStr">
        <is>
          <t>101ARM</t>
        </is>
      </c>
      <c r="E3" s="32">
        <v>2.875</v>
      </c>
      <c r="F3" s="32">
        <v>98.129</v>
      </c>
      <c r="G3" s="32">
        <v>98.026</v>
      </c>
      <c r="H3" s="32">
        <v>97.903</v>
      </c>
      <c r="I3" s="32">
        <v>97.825</v>
      </c>
      <c r="J3" s="33">
        <v>41976.4375</v>
      </c>
      <c r="K3" t="inlineStr">
        <is>
          <t>Conforming</t>
        </is>
      </c>
    </row>
    <row r="4" spans="1:15">
      <c r="A4" t="inlineStr">
        <is>
          <t>Conventional 10 Year ARM 3</t>
        </is>
      </c>
      <c r="B4" t="inlineStr">
        <is>
          <t>Conventional</t>
        </is>
      </c>
      <c r="C4" t="inlineStr">
        <is>
          <t>10 Year ARM</t>
        </is>
      </c>
      <c r="D4" t="inlineStr">
        <is>
          <t>101ARM</t>
        </is>
      </c>
      <c r="E4" s="32">
        <v>3</v>
      </c>
      <c r="F4" s="32">
        <v>98.993</v>
      </c>
      <c r="G4" s="32">
        <v>98.885</v>
      </c>
      <c r="H4" s="32">
        <v>98.756</v>
      </c>
      <c r="I4" s="32">
        <v>98.677</v>
      </c>
      <c r="J4" s="33">
        <v>41976.4375</v>
      </c>
      <c r="K4" t="inlineStr">
        <is>
          <t>Conforming</t>
        </is>
      </c>
    </row>
    <row r="5" spans="1:15">
      <c r="A5" t="inlineStr">
        <is>
          <t>Conventional 10 Year ARM 4</t>
        </is>
      </c>
      <c r="B5" t="inlineStr">
        <is>
          <t>Conventional</t>
        </is>
      </c>
      <c r="C5" t="inlineStr">
        <is>
          <t>10 Year ARM</t>
        </is>
      </c>
      <c r="D5" t="inlineStr">
        <is>
          <t>101ARM</t>
        </is>
      </c>
      <c r="E5" s="32">
        <v>3.125</v>
      </c>
      <c r="F5" s="32">
        <v>99.694</v>
      </c>
      <c r="G5" s="32">
        <v>99.58</v>
      </c>
      <c r="H5" s="32">
        <v>99.445</v>
      </c>
      <c r="I5" s="32">
        <v>99.364</v>
      </c>
      <c r="J5" s="33">
        <v>41976.4375</v>
      </c>
      <c r="K5" t="inlineStr">
        <is>
          <t>Conforming</t>
        </is>
      </c>
    </row>
    <row r="6" spans="1:15">
      <c r="A6" t="inlineStr">
        <is>
          <t>Conventional 10 Year ARM 5</t>
        </is>
      </c>
      <c r="B6" t="inlineStr">
        <is>
          <t>Conventional</t>
        </is>
      </c>
      <c r="C6" t="inlineStr">
        <is>
          <t>10 Year ARM</t>
        </is>
      </c>
      <c r="D6" t="inlineStr">
        <is>
          <t>101ARM</t>
        </is>
      </c>
      <c r="E6" s="32">
        <v>3.25</v>
      </c>
      <c r="F6" s="32">
        <v>100.394</v>
      </c>
      <c r="G6" s="32">
        <v>100.275</v>
      </c>
      <c r="H6" s="32">
        <v>100.134</v>
      </c>
      <c r="I6" s="32">
        <v>100.051</v>
      </c>
      <c r="J6" s="33">
        <v>41976.4375</v>
      </c>
      <c r="K6" t="inlineStr">
        <is>
          <t>Conforming</t>
        </is>
      </c>
    </row>
    <row r="7" spans="1:15">
      <c r="A7" t="inlineStr">
        <is>
          <t>Conventional 10 Year ARM 6</t>
        </is>
      </c>
      <c r="B7" t="inlineStr">
        <is>
          <t>Conventional</t>
        </is>
      </c>
      <c r="C7" t="inlineStr">
        <is>
          <t>10 Year ARM</t>
        </is>
      </c>
      <c r="D7" t="inlineStr">
        <is>
          <t>101ARM</t>
        </is>
      </c>
      <c r="E7" s="32">
        <v>3.375</v>
      </c>
      <c r="F7" s="32">
        <v>100.92</v>
      </c>
      <c r="G7" s="32">
        <v>100.796</v>
      </c>
      <c r="H7" s="32">
        <v>100.649</v>
      </c>
      <c r="I7" s="32">
        <v>100.564</v>
      </c>
      <c r="J7" s="33">
        <v>41976.4375</v>
      </c>
      <c r="K7" t="inlineStr">
        <is>
          <t>Conforming</t>
        </is>
      </c>
    </row>
    <row r="8" spans="1:15">
      <c r="A8" t="inlineStr">
        <is>
          <t>Conventional 10 Year ARM 7</t>
        </is>
      </c>
      <c r="B8" t="inlineStr">
        <is>
          <t>Conventional</t>
        </is>
      </c>
      <c r="C8" t="inlineStr">
        <is>
          <t>10 Year ARM</t>
        </is>
      </c>
      <c r="D8" t="inlineStr">
        <is>
          <t>101ARM</t>
        </is>
      </c>
      <c r="E8" s="32">
        <v>3.5</v>
      </c>
      <c r="F8" s="32">
        <v>101.446</v>
      </c>
      <c r="G8" s="32">
        <v>101.317</v>
      </c>
      <c r="H8" s="32">
        <v>101.164</v>
      </c>
      <c r="I8" s="32">
        <v>101.077</v>
      </c>
      <c r="J8" s="33">
        <v>41976.4375</v>
      </c>
      <c r="K8" t="inlineStr">
        <is>
          <t>Conforming</t>
        </is>
      </c>
    </row>
    <row r="9" spans="1:15">
      <c r="A9" t="inlineStr">
        <is>
          <t>Conventional 10 Year ARM 8</t>
        </is>
      </c>
      <c r="B9" t="inlineStr">
        <is>
          <t>Conventional</t>
        </is>
      </c>
      <c r="C9" t="inlineStr">
        <is>
          <t>10 Year ARM</t>
        </is>
      </c>
      <c r="D9" t="inlineStr">
        <is>
          <t>101ARM</t>
        </is>
      </c>
      <c r="E9" s="32">
        <v>3.625</v>
      </c>
      <c r="F9" s="32">
        <v>101.932</v>
      </c>
      <c r="G9" s="32">
        <v>101.798</v>
      </c>
      <c r="H9" s="32">
        <v>101.639</v>
      </c>
      <c r="I9" s="32">
        <v>101.55</v>
      </c>
      <c r="J9" s="33">
        <v>41976.4375</v>
      </c>
      <c r="K9" t="inlineStr">
        <is>
          <t>Conforming</t>
        </is>
      </c>
    </row>
    <row r="10" spans="1:15">
      <c r="A10" t="inlineStr">
        <is>
          <t>Conventional 10 Year ARM 9</t>
        </is>
      </c>
      <c r="B10" t="inlineStr">
        <is>
          <t>Conventional</t>
        </is>
      </c>
      <c r="C10" t="inlineStr">
        <is>
          <t>10 Year ARM</t>
        </is>
      </c>
      <c r="D10" t="inlineStr">
        <is>
          <t>101ARM</t>
        </is>
      </c>
      <c r="E10" s="32">
        <v>3.75</v>
      </c>
      <c r="F10" s="32">
        <v>102.419</v>
      </c>
      <c r="G10" s="32">
        <v>102.279</v>
      </c>
      <c r="H10" s="32">
        <v>102.114</v>
      </c>
      <c r="I10" s="32">
        <v>102.023</v>
      </c>
      <c r="J10" s="33">
        <v>41976.4375</v>
      </c>
      <c r="K10" t="inlineStr">
        <is>
          <t>Conforming</t>
        </is>
      </c>
    </row>
    <row r="11" spans="1:15">
      <c r="A11" t="inlineStr">
        <is>
          <t>Conventional 10 Year ARM 10</t>
        </is>
      </c>
      <c r="B11" t="inlineStr">
        <is>
          <t>Conventional</t>
        </is>
      </c>
      <c r="C11" t="inlineStr">
        <is>
          <t>10 Year ARM</t>
        </is>
      </c>
      <c r="D11" t="inlineStr">
        <is>
          <t>101ARM</t>
        </is>
      </c>
      <c r="E11" s="32">
        <v>3.875</v>
      </c>
      <c r="F11" s="32">
        <v>102.798</v>
      </c>
      <c r="G11" s="32">
        <v>102.653</v>
      </c>
      <c r="H11" s="32">
        <v>102.483</v>
      </c>
      <c r="I11" s="32">
        <v>102.389</v>
      </c>
      <c r="J11" s="33">
        <v>41976.4375</v>
      </c>
      <c r="K11" t="inlineStr">
        <is>
          <t>Conforming</t>
        </is>
      </c>
    </row>
    <row r="12" spans="1:15">
      <c r="A12" t="inlineStr">
        <is>
          <t>Conventional 10 Year ARM 11</t>
        </is>
      </c>
      <c r="B12" t="inlineStr">
        <is>
          <t>Conventional</t>
        </is>
      </c>
      <c r="C12" t="inlineStr">
        <is>
          <t>10 Year ARM</t>
        </is>
      </c>
      <c r="D12" t="inlineStr">
        <is>
          <t>101ARM</t>
        </is>
      </c>
      <c r="E12" s="32">
        <v>4</v>
      </c>
      <c r="F12" s="32">
        <v>103.178</v>
      </c>
      <c r="G12" s="32">
        <v>103.028</v>
      </c>
      <c r="H12" s="32">
        <v>102.851</v>
      </c>
      <c r="I12" s="32">
        <v>102.756</v>
      </c>
      <c r="J12" s="33">
        <v>41976.4375</v>
      </c>
      <c r="K12" t="inlineStr">
        <is>
          <t>Conforming</t>
        </is>
      </c>
    </row>
    <row r="13" spans="1:15">
      <c r="A13" t="inlineStr">
        <is>
          <t>Conventional 10 Year ARM 12</t>
        </is>
      </c>
      <c r="B13" t="inlineStr">
        <is>
          <t>Conventional</t>
        </is>
      </c>
      <c r="C13" t="inlineStr">
        <is>
          <t>10 Year ARM</t>
        </is>
      </c>
      <c r="D13" t="inlineStr">
        <is>
          <t>101ARM</t>
        </is>
      </c>
      <c r="E13" s="32">
        <v>4.125</v>
      </c>
      <c r="F13" s="32">
        <v>103.449</v>
      </c>
      <c r="G13" s="32">
        <v>103.293</v>
      </c>
      <c r="H13" s="32">
        <v>103.111</v>
      </c>
      <c r="I13" s="32">
        <v>103.013</v>
      </c>
      <c r="J13" s="33">
        <v>41976.4375</v>
      </c>
      <c r="K13" t="inlineStr">
        <is>
          <t>Conforming</t>
        </is>
      </c>
    </row>
    <row r="14" spans="1:15">
      <c r="A14" t="inlineStr">
        <is>
          <t>Conventional 10 Year ARM 13</t>
        </is>
      </c>
      <c r="B14" t="inlineStr">
        <is>
          <t>Conventional</t>
        </is>
      </c>
      <c r="C14" t="inlineStr">
        <is>
          <t>10 Year ARM</t>
        </is>
      </c>
      <c r="D14" t="inlineStr">
        <is>
          <t>101ARM</t>
        </is>
      </c>
      <c r="E14" s="32">
        <v>4.25</v>
      </c>
      <c r="F14" s="32">
        <v>103.719</v>
      </c>
      <c r="G14" s="32">
        <v>103.559</v>
      </c>
      <c r="H14" s="32">
        <v>103.371</v>
      </c>
      <c r="I14" s="32">
        <v>103.271</v>
      </c>
      <c r="J14" s="33">
        <v>41976.4375</v>
      </c>
      <c r="K14" t="inlineStr">
        <is>
          <t>Conforming</t>
        </is>
      </c>
    </row>
    <row r="15" spans="1:15">
      <c r="A15" t="inlineStr">
        <is>
          <t>Conventional 10 Year ARM 14</t>
        </is>
      </c>
      <c r="B15" t="inlineStr">
        <is>
          <t>Conventional</t>
        </is>
      </c>
      <c r="C15" t="inlineStr">
        <is>
          <t>10 Year ARM</t>
        </is>
      </c>
      <c r="D15" t="inlineStr">
        <is>
          <t>101ARM</t>
        </is>
      </c>
      <c r="E15" s="32">
        <v>4.375</v>
      </c>
      <c r="F15" s="32">
        <v>103.924</v>
      </c>
      <c r="G15" s="32">
        <v>103.758</v>
      </c>
      <c r="H15" s="32">
        <v>103.564</v>
      </c>
      <c r="I15" s="32">
        <v>103.462</v>
      </c>
      <c r="J15" s="33">
        <v>41976.4375</v>
      </c>
      <c r="K15" t="inlineStr">
        <is>
          <t>Conforming</t>
        </is>
      </c>
    </row>
    <row r="16" spans="1:15">
      <c r="A16" t="inlineStr">
        <is>
          <t>Conventional 10 Year ARM 15</t>
        </is>
      </c>
      <c r="B16" t="inlineStr">
        <is>
          <t>Conventional</t>
        </is>
      </c>
      <c r="C16" t="inlineStr">
        <is>
          <t>10 Year ARM</t>
        </is>
      </c>
      <c r="D16" t="inlineStr">
        <is>
          <t>101ARM</t>
        </is>
      </c>
      <c r="E16" s="32">
        <v>4.5</v>
      </c>
      <c r="F16" s="32">
        <v>104.129</v>
      </c>
      <c r="G16" s="32">
        <v>103.958</v>
      </c>
      <c r="H16" s="32">
        <v>103.758</v>
      </c>
      <c r="I16" s="32">
        <v>103.654</v>
      </c>
      <c r="J16" s="33">
        <v>41976.4375</v>
      </c>
      <c r="K16" t="inlineStr">
        <is>
          <t>Conforming</t>
        </is>
      </c>
    </row>
    <row r="17" spans="1:15">
      <c r="A17" t="inlineStr">
        <is>
          <t>Conventional 10 Year ARM 16</t>
        </is>
      </c>
      <c r="B17" t="inlineStr">
        <is>
          <t>Conventional</t>
        </is>
      </c>
      <c r="C17" t="inlineStr">
        <is>
          <t>10 Year ARM</t>
        </is>
      </c>
      <c r="D17" t="inlineStr">
        <is>
          <t>101ARM</t>
        </is>
      </c>
      <c r="E17" s="32">
        <v>4.625</v>
      </c>
      <c r="F17" s="32">
        <v>104.3</v>
      </c>
      <c r="G17" s="32">
        <v>104.124</v>
      </c>
      <c r="H17" s="32">
        <v>103.918</v>
      </c>
      <c r="I17" s="32">
        <v>103.812</v>
      </c>
      <c r="J17" s="33">
        <v>41976.4375</v>
      </c>
      <c r="K17" t="inlineStr">
        <is>
          <t>Conforming</t>
        </is>
      </c>
    </row>
    <row r="18" spans="1:15">
      <c r="A18" t="inlineStr">
        <is>
          <t>Conventional 10 Year ARM 17</t>
        </is>
      </c>
      <c r="B18" t="inlineStr">
        <is>
          <t>Conventional</t>
        </is>
      </c>
      <c r="C18" t="inlineStr">
        <is>
          <t>10 Year ARM</t>
        </is>
      </c>
      <c r="D18" t="inlineStr">
        <is>
          <t>101ARM</t>
        </is>
      </c>
      <c r="E18" s="32">
        <v>4.75</v>
      </c>
      <c r="F18" s="32">
        <v>104.471</v>
      </c>
      <c r="G18" s="32">
        <v>104.289</v>
      </c>
      <c r="H18" s="32">
        <v>104.078</v>
      </c>
      <c r="I18" s="32">
        <v>103.969</v>
      </c>
      <c r="J18" s="33">
        <v>41976.4375</v>
      </c>
      <c r="K18" t="inlineStr">
        <is>
          <t>Conforming</t>
        </is>
      </c>
    </row>
    <row r="19" spans="1:15">
      <c r="A19" t="inlineStr">
        <is>
          <t>Conventional 10 Year Fixed 1</t>
        </is>
      </c>
      <c r="B19" t="inlineStr">
        <is>
          <t>Conventional</t>
        </is>
      </c>
      <c r="C19" t="inlineStr">
        <is>
          <t>10 Year Fixed</t>
        </is>
      </c>
      <c r="D19" t="inlineStr">
        <is>
          <t>10Y</t>
        </is>
      </c>
      <c r="E19" s="32">
        <v>2.5</v>
      </c>
      <c r="F19" s="32">
        <v>98.993</v>
      </c>
      <c r="G19" s="32">
        <v>98.876</v>
      </c>
      <c r="H19" s="32">
        <v>98.788</v>
      </c>
      <c r="I19" s="32">
        <v>98.665</v>
      </c>
      <c r="J19" s="33">
        <v>41976.4375</v>
      </c>
      <c r="K19" t="inlineStr">
        <is>
          <t>Conforming</t>
        </is>
      </c>
    </row>
    <row r="20" spans="1:15">
      <c r="A20" t="inlineStr">
        <is>
          <t>Conventional 10 Year Fixed 2</t>
        </is>
      </c>
      <c r="B20" t="inlineStr">
        <is>
          <t>Conventional</t>
        </is>
      </c>
      <c r="C20" t="inlineStr">
        <is>
          <t>10 Year Fixed</t>
        </is>
      </c>
      <c r="D20" t="inlineStr">
        <is>
          <t>10Y</t>
        </is>
      </c>
      <c r="E20" s="32">
        <v>2.625</v>
      </c>
      <c r="F20" s="32">
        <v>100.176</v>
      </c>
      <c r="G20" s="32">
        <v>100.081</v>
      </c>
      <c r="H20" s="32">
        <v>99.982</v>
      </c>
      <c r="I20" s="32">
        <v>99.887</v>
      </c>
      <c r="J20" s="33">
        <v>41976.4375</v>
      </c>
      <c r="K20" t="inlineStr">
        <is>
          <t>Conforming</t>
        </is>
      </c>
    </row>
    <row r="21" spans="1:15">
      <c r="A21" t="inlineStr">
        <is>
          <t>Conventional 10 Year Fixed 3</t>
        </is>
      </c>
      <c r="B21" t="inlineStr">
        <is>
          <t>Conventional</t>
        </is>
      </c>
      <c r="C21" t="inlineStr">
        <is>
          <t>10 Year Fixed</t>
        </is>
      </c>
      <c r="D21" t="inlineStr">
        <is>
          <t>10Y</t>
        </is>
      </c>
      <c r="E21" s="32">
        <v>2.75</v>
      </c>
      <c r="F21" s="32">
        <v>100.809</v>
      </c>
      <c r="G21" s="32">
        <v>100.714</v>
      </c>
      <c r="H21" s="32">
        <v>100.615</v>
      </c>
      <c r="I21" s="32">
        <v>100.52</v>
      </c>
      <c r="J21" s="33">
        <v>41976.4375</v>
      </c>
      <c r="K21" t="inlineStr">
        <is>
          <t>Conforming</t>
        </is>
      </c>
    </row>
    <row r="22" spans="1:15">
      <c r="A22" t="inlineStr">
        <is>
          <t>Conventional 10 Year Fixed 4</t>
        </is>
      </c>
      <c r="B22" t="inlineStr">
        <is>
          <t>Conventional</t>
        </is>
      </c>
      <c r="C22" t="inlineStr">
        <is>
          <t>10 Year Fixed</t>
        </is>
      </c>
      <c r="D22" t="inlineStr">
        <is>
          <t>10Y</t>
        </is>
      </c>
      <c r="E22" s="32">
        <v>2.875</v>
      </c>
      <c r="F22" s="32">
        <v>101.215</v>
      </c>
      <c r="G22" s="32">
        <v>101.098</v>
      </c>
      <c r="H22" s="32">
        <v>101.01</v>
      </c>
      <c r="I22" s="32">
        <v>100.887</v>
      </c>
      <c r="J22" s="33">
        <v>41976.4375</v>
      </c>
      <c r="K22" t="inlineStr">
        <is>
          <t>Conforming</t>
        </is>
      </c>
    </row>
    <row r="23" spans="1:15">
      <c r="A23" t="inlineStr">
        <is>
          <t>Conventional 10 Year Fixed 5</t>
        </is>
      </c>
      <c r="B23" t="inlineStr">
        <is>
          <t>Conventional</t>
        </is>
      </c>
      <c r="C23" t="inlineStr">
        <is>
          <t>10 Year Fixed</t>
        </is>
      </c>
      <c r="D23" t="inlineStr">
        <is>
          <t>10Y</t>
        </is>
      </c>
      <c r="E23" s="32">
        <v>3</v>
      </c>
      <c r="F23" s="32">
        <v>101.778</v>
      </c>
      <c r="G23" s="32">
        <v>101.66</v>
      </c>
      <c r="H23" s="32">
        <v>101.573</v>
      </c>
      <c r="I23" s="32">
        <v>101.449</v>
      </c>
      <c r="J23" s="33">
        <v>41976.4375</v>
      </c>
      <c r="K23" t="inlineStr">
        <is>
          <t>Conforming</t>
        </is>
      </c>
    </row>
    <row r="24" spans="1:15">
      <c r="A24" t="inlineStr">
        <is>
          <t>Conventional 10 Year Fixed 6</t>
        </is>
      </c>
      <c r="B24" t="inlineStr">
        <is>
          <t>Conventional</t>
        </is>
      </c>
      <c r="C24" t="inlineStr">
        <is>
          <t>10 Year Fixed</t>
        </is>
      </c>
      <c r="D24" t="inlineStr">
        <is>
          <t>10Y</t>
        </is>
      </c>
      <c r="E24" s="32">
        <v>3.125</v>
      </c>
      <c r="F24" s="32">
        <v>102.249</v>
      </c>
      <c r="G24" s="32">
        <v>102.132</v>
      </c>
      <c r="H24" s="32">
        <v>102.044</v>
      </c>
      <c r="I24" s="32">
        <v>101.92</v>
      </c>
      <c r="J24" s="33">
        <v>41976.4375</v>
      </c>
      <c r="K24" t="inlineStr">
        <is>
          <t>Conforming</t>
        </is>
      </c>
    </row>
    <row r="25" spans="1:15">
      <c r="A25" t="inlineStr">
        <is>
          <t>Conventional 10 Year Fixed 7</t>
        </is>
      </c>
      <c r="B25" t="inlineStr">
        <is>
          <t>Conventional</t>
        </is>
      </c>
      <c r="C25" t="inlineStr">
        <is>
          <t>10 Year Fixed</t>
        </is>
      </c>
      <c r="D25" t="inlineStr">
        <is>
          <t>10Y</t>
        </is>
      </c>
      <c r="E25" s="32">
        <v>3.25</v>
      </c>
      <c r="F25" s="32">
        <v>102.361</v>
      </c>
      <c r="G25" s="32">
        <v>102.244</v>
      </c>
      <c r="H25" s="32">
        <v>102.156</v>
      </c>
      <c r="I25" s="32">
        <v>102.033</v>
      </c>
      <c r="J25" s="33">
        <v>41976.4375</v>
      </c>
      <c r="K25" t="inlineStr">
        <is>
          <t>Conforming</t>
        </is>
      </c>
    </row>
    <row r="26" spans="1:15">
      <c r="A26" t="inlineStr">
        <is>
          <t>Conventional 10 Year Fixed 8</t>
        </is>
      </c>
      <c r="B26" t="inlineStr">
        <is>
          <t>Conventional</t>
        </is>
      </c>
      <c r="C26" t="inlineStr">
        <is>
          <t>10 Year Fixed</t>
        </is>
      </c>
      <c r="D26" t="inlineStr">
        <is>
          <t>10Y</t>
        </is>
      </c>
      <c r="E26" s="32">
        <v>3.375</v>
      </c>
      <c r="F26" s="32">
        <v>102.869</v>
      </c>
      <c r="G26" s="32">
        <v>102.723</v>
      </c>
      <c r="H26" s="32">
        <v>102.647</v>
      </c>
      <c r="I26" s="32">
        <v>102.494</v>
      </c>
      <c r="J26" s="33">
        <v>41976.4375</v>
      </c>
      <c r="K26" t="inlineStr">
        <is>
          <t>Conforming</t>
        </is>
      </c>
    </row>
    <row r="27" spans="1:15">
      <c r="A27" t="inlineStr">
        <is>
          <t>Conventional 10 Year Fixed 9</t>
        </is>
      </c>
      <c r="B27" t="inlineStr">
        <is>
          <t>Conventional</t>
        </is>
      </c>
      <c r="C27" t="inlineStr">
        <is>
          <t>10 Year Fixed</t>
        </is>
      </c>
      <c r="D27" t="inlineStr">
        <is>
          <t>10Y</t>
        </is>
      </c>
      <c r="E27" s="32">
        <v>3.5</v>
      </c>
      <c r="F27" s="32">
        <v>103.528</v>
      </c>
      <c r="G27" s="32">
        <v>103.382</v>
      </c>
      <c r="H27" s="32">
        <v>103.305</v>
      </c>
      <c r="I27" s="32">
        <v>103.153</v>
      </c>
      <c r="J27" s="33">
        <v>41976.4375</v>
      </c>
      <c r="K27" t="inlineStr">
        <is>
          <t>Conforming</t>
        </is>
      </c>
    </row>
    <row r="28" spans="1:15">
      <c r="A28" t="inlineStr">
        <is>
          <t>Conventional 10 Year Fixed 10</t>
        </is>
      </c>
      <c r="B28" t="inlineStr">
        <is>
          <t>Conventional</t>
        </is>
      </c>
      <c r="C28" t="inlineStr">
        <is>
          <t>10 Year Fixed</t>
        </is>
      </c>
      <c r="D28" t="inlineStr">
        <is>
          <t>10Y</t>
        </is>
      </c>
      <c r="E28" s="32">
        <v>3.625</v>
      </c>
      <c r="F28" s="32">
        <v>103.963</v>
      </c>
      <c r="G28" s="32">
        <v>103.817</v>
      </c>
      <c r="H28" s="32">
        <v>103.74</v>
      </c>
      <c r="I28" s="32">
        <v>103.588</v>
      </c>
      <c r="J28" s="33">
        <v>41976.4375</v>
      </c>
      <c r="K28" t="inlineStr">
        <is>
          <t>Conforming</t>
        </is>
      </c>
    </row>
    <row r="29" spans="1:15">
      <c r="A29" t="inlineStr">
        <is>
          <t>Conventional 10 Year Fixed 11</t>
        </is>
      </c>
      <c r="B29" t="inlineStr">
        <is>
          <t>Conventional</t>
        </is>
      </c>
      <c r="C29" t="inlineStr">
        <is>
          <t>10 Year Fixed</t>
        </is>
      </c>
      <c r="D29" t="inlineStr">
        <is>
          <t>10Y</t>
        </is>
      </c>
      <c r="E29" s="32">
        <v>3.75</v>
      </c>
      <c r="F29" s="32">
        <v>104.18</v>
      </c>
      <c r="G29" s="32">
        <v>104.034</v>
      </c>
      <c r="H29" s="32">
        <v>103.957</v>
      </c>
      <c r="I29" s="32">
        <v>103.805</v>
      </c>
      <c r="J29" s="33">
        <v>41976.4375</v>
      </c>
      <c r="K29" t="inlineStr">
        <is>
          <t>Conforming</t>
        </is>
      </c>
    </row>
    <row r="30" spans="1:15">
      <c r="A30" t="inlineStr">
        <is>
          <t>Conventional 10 Year Fixed 12</t>
        </is>
      </c>
      <c r="B30" t="inlineStr">
        <is>
          <t>Conventional</t>
        </is>
      </c>
      <c r="C30" t="inlineStr">
        <is>
          <t>10 Year Fixed</t>
        </is>
      </c>
      <c r="D30" t="inlineStr">
        <is>
          <t>10Y</t>
        </is>
      </c>
      <c r="E30" s="32">
        <v>3.875</v>
      </c>
      <c r="F30" s="32">
        <v>104.406</v>
      </c>
      <c r="G30" s="32">
        <v>104.253</v>
      </c>
      <c r="H30" s="32">
        <v>104.211</v>
      </c>
      <c r="I30" s="32">
        <v>104.055</v>
      </c>
      <c r="J30" s="33">
        <v>41976.4375</v>
      </c>
      <c r="K30" t="inlineStr">
        <is>
          <t>Conforming</t>
        </is>
      </c>
    </row>
    <row r="31" spans="1:15">
      <c r="A31" t="inlineStr">
        <is>
          <t>Conventional 10 Year Fixed 13</t>
        </is>
      </c>
      <c r="B31" t="inlineStr">
        <is>
          <t>Conventional</t>
        </is>
      </c>
      <c r="C31" t="inlineStr">
        <is>
          <t>10 Year Fixed</t>
        </is>
      </c>
      <c r="D31" t="inlineStr">
        <is>
          <t>10Y</t>
        </is>
      </c>
      <c r="E31" s="32">
        <v>4</v>
      </c>
      <c r="F31" s="32">
        <v>105.031</v>
      </c>
      <c r="G31" s="32">
        <v>104.878</v>
      </c>
      <c r="H31" s="32">
        <v>104.836</v>
      </c>
      <c r="I31" s="32">
        <v>104.68</v>
      </c>
      <c r="J31" s="33">
        <v>41976.4375</v>
      </c>
      <c r="K31" t="inlineStr">
        <is>
          <t>Conforming</t>
        </is>
      </c>
    </row>
    <row r="32" spans="1:15">
      <c r="A32" t="inlineStr">
        <is>
          <t>Conventional 10 Year Fixed 14</t>
        </is>
      </c>
      <c r="B32" t="inlineStr">
        <is>
          <t>Conventional</t>
        </is>
      </c>
      <c r="C32" t="inlineStr">
        <is>
          <t>10 Year Fixed</t>
        </is>
      </c>
      <c r="D32" t="inlineStr">
        <is>
          <t>10Y</t>
        </is>
      </c>
      <c r="E32" s="32">
        <v>4.125</v>
      </c>
      <c r="F32" s="32">
        <v>105.564</v>
      </c>
      <c r="G32" s="32">
        <v>105.411</v>
      </c>
      <c r="H32" s="32">
        <v>105.369</v>
      </c>
      <c r="I32" s="32">
        <v>105.213</v>
      </c>
      <c r="J32" s="33">
        <v>41976.4375</v>
      </c>
      <c r="K32" t="inlineStr">
        <is>
          <t>Conforming</t>
        </is>
      </c>
    </row>
    <row r="33" spans="1:15">
      <c r="A33" t="inlineStr">
        <is>
          <t>Conventional 15 Year Fixed 1</t>
        </is>
      </c>
      <c r="B33" t="inlineStr">
        <is>
          <t>Conventional</t>
        </is>
      </c>
      <c r="C33" t="inlineStr">
        <is>
          <t>15 Year Fixed</t>
        </is>
      </c>
      <c r="D33" t="inlineStr">
        <is>
          <t>15Y</t>
        </is>
      </c>
      <c r="E33" s="32">
        <v>2.5</v>
      </c>
      <c r="F33" s="32">
        <v>98.557</v>
      </c>
      <c r="G33" s="32">
        <v>98.462</v>
      </c>
      <c r="H33" s="32">
        <v>98.363</v>
      </c>
      <c r="I33" s="32">
        <v>98.268</v>
      </c>
      <c r="J33" s="33">
        <v>41976.4375</v>
      </c>
      <c r="K33" t="inlineStr">
        <is>
          <t>Conforming</t>
        </is>
      </c>
    </row>
    <row r="34" spans="1:15">
      <c r="A34" t="inlineStr">
        <is>
          <t>Conventional 15 Year Fixed 2</t>
        </is>
      </c>
      <c r="B34" t="inlineStr">
        <is>
          <t>Conventional</t>
        </is>
      </c>
      <c r="C34" t="inlineStr">
        <is>
          <t>15 Year Fixed</t>
        </is>
      </c>
      <c r="D34" t="inlineStr">
        <is>
          <t>15Y</t>
        </is>
      </c>
      <c r="E34" s="32">
        <v>2.625</v>
      </c>
      <c r="F34" s="32">
        <v>99.283</v>
      </c>
      <c r="G34" s="32">
        <v>99.188</v>
      </c>
      <c r="H34" s="32">
        <v>99.089</v>
      </c>
      <c r="I34" s="32">
        <v>98.994</v>
      </c>
      <c r="J34" s="33">
        <v>41976.4375</v>
      </c>
      <c r="K34" t="inlineStr">
        <is>
          <t>Conforming</t>
        </is>
      </c>
    </row>
    <row r="35" spans="1:15">
      <c r="A35" t="inlineStr">
        <is>
          <t>Conventional 15 Year Fixed 3</t>
        </is>
      </c>
      <c r="B35" t="inlineStr">
        <is>
          <t>Conventional</t>
        </is>
      </c>
      <c r="C35" t="inlineStr">
        <is>
          <t>15 Year Fixed</t>
        </is>
      </c>
      <c r="D35" t="inlineStr">
        <is>
          <t>15Y</t>
        </is>
      </c>
      <c r="E35" s="32">
        <v>2.75</v>
      </c>
      <c r="F35" s="32">
        <v>100.213</v>
      </c>
      <c r="G35" s="32">
        <v>100.118</v>
      </c>
      <c r="H35" s="32">
        <v>100.019</v>
      </c>
      <c r="I35" s="32">
        <v>99.924</v>
      </c>
      <c r="J35" s="33">
        <v>41976.4375</v>
      </c>
      <c r="K35" t="inlineStr">
        <is>
          <t>Conforming</t>
        </is>
      </c>
    </row>
    <row r="36" spans="1:15">
      <c r="A36" t="inlineStr">
        <is>
          <t>Conventional 15 Year Fixed 4</t>
        </is>
      </c>
      <c r="B36" t="inlineStr">
        <is>
          <t>Conventional</t>
        </is>
      </c>
      <c r="C36" t="inlineStr">
        <is>
          <t>15 Year Fixed</t>
        </is>
      </c>
      <c r="D36" t="inlineStr">
        <is>
          <t>15Y</t>
        </is>
      </c>
      <c r="E36" s="32">
        <v>2.875</v>
      </c>
      <c r="F36" s="32">
        <v>100.735</v>
      </c>
      <c r="G36" s="32">
        <v>100.64</v>
      </c>
      <c r="H36" s="32">
        <v>100.541</v>
      </c>
      <c r="I36" s="32">
        <v>100.447</v>
      </c>
      <c r="J36" s="33">
        <v>41976.4375</v>
      </c>
      <c r="K36" t="inlineStr">
        <is>
          <t>Conforming</t>
        </is>
      </c>
    </row>
    <row r="37" spans="1:15">
      <c r="A37" t="inlineStr">
        <is>
          <t>Conventional 15 Year Fixed 5</t>
        </is>
      </c>
      <c r="B37" t="inlineStr">
        <is>
          <t>Conventional</t>
        </is>
      </c>
      <c r="C37" t="inlineStr">
        <is>
          <t>15 Year Fixed</t>
        </is>
      </c>
      <c r="D37" t="inlineStr">
        <is>
          <t>15Y</t>
        </is>
      </c>
      <c r="E37" s="32">
        <v>3</v>
      </c>
      <c r="F37" s="32">
        <v>101.172</v>
      </c>
      <c r="G37" s="32">
        <v>101.055</v>
      </c>
      <c r="H37" s="32">
        <v>100.967</v>
      </c>
      <c r="I37" s="32">
        <v>100.843</v>
      </c>
      <c r="J37" s="33">
        <v>41976.4375</v>
      </c>
      <c r="K37" t="inlineStr">
        <is>
          <t>Conforming</t>
        </is>
      </c>
    </row>
    <row r="38" spans="1:15">
      <c r="A38" t="inlineStr">
        <is>
          <t>Conventional 15 Year Fixed 6</t>
        </is>
      </c>
      <c r="B38" t="inlineStr">
        <is>
          <t>Conventional</t>
        </is>
      </c>
      <c r="C38" t="inlineStr">
        <is>
          <t>15 Year Fixed</t>
        </is>
      </c>
      <c r="D38" t="inlineStr">
        <is>
          <t>15Y</t>
        </is>
      </c>
      <c r="E38" s="32">
        <v>3.125</v>
      </c>
      <c r="F38" s="32">
        <v>101.782</v>
      </c>
      <c r="G38" s="32">
        <v>101.665</v>
      </c>
      <c r="H38" s="32">
        <v>101.577</v>
      </c>
      <c r="I38" s="32">
        <v>101.453</v>
      </c>
      <c r="J38" s="33">
        <v>41976.4375</v>
      </c>
      <c r="K38" t="inlineStr">
        <is>
          <t>Conforming</t>
        </is>
      </c>
    </row>
    <row r="39" spans="1:15">
      <c r="A39" t="inlineStr">
        <is>
          <t>Conventional 15 Year Fixed 7</t>
        </is>
      </c>
      <c r="B39" t="inlineStr">
        <is>
          <t>Conventional</t>
        </is>
      </c>
      <c r="C39" t="inlineStr">
        <is>
          <t>15 Year Fixed</t>
        </is>
      </c>
      <c r="D39" t="inlineStr">
        <is>
          <t>15Y</t>
        </is>
      </c>
      <c r="E39" s="32">
        <v>3.25</v>
      </c>
      <c r="F39" s="32">
        <v>102.237</v>
      </c>
      <c r="G39" s="32">
        <v>102.12</v>
      </c>
      <c r="H39" s="32">
        <v>102.032</v>
      </c>
      <c r="I39" s="32">
        <v>101.909</v>
      </c>
      <c r="J39" s="33">
        <v>41976.4375</v>
      </c>
      <c r="K39" t="inlineStr">
        <is>
          <t>Conforming</t>
        </is>
      </c>
    </row>
    <row r="40" spans="1:15">
      <c r="A40" t="inlineStr">
        <is>
          <t>Conventional 15 Year Fixed 8</t>
        </is>
      </c>
      <c r="B40" t="inlineStr">
        <is>
          <t>Conventional</t>
        </is>
      </c>
      <c r="C40" t="inlineStr">
        <is>
          <t>15 Year Fixed</t>
        </is>
      </c>
      <c r="D40" t="inlineStr">
        <is>
          <t>15Y</t>
        </is>
      </c>
      <c r="E40" s="32">
        <v>3.375</v>
      </c>
      <c r="F40" s="32">
        <v>102.675</v>
      </c>
      <c r="G40" s="32">
        <v>102.558</v>
      </c>
      <c r="H40" s="32">
        <v>102.47</v>
      </c>
      <c r="I40" s="32">
        <v>102.346</v>
      </c>
      <c r="J40" s="33">
        <v>41976.4375</v>
      </c>
      <c r="K40" t="inlineStr">
        <is>
          <t>Conforming</t>
        </is>
      </c>
    </row>
    <row r="41" spans="1:15">
      <c r="A41" t="inlineStr">
        <is>
          <t>Conventional 15 Year Fixed 9</t>
        </is>
      </c>
      <c r="B41" t="inlineStr">
        <is>
          <t>Conventional</t>
        </is>
      </c>
      <c r="C41" t="inlineStr">
        <is>
          <t>15 Year Fixed</t>
        </is>
      </c>
      <c r="D41" t="inlineStr">
        <is>
          <t>15Y</t>
        </is>
      </c>
      <c r="E41" s="32">
        <v>3.5</v>
      </c>
      <c r="F41" s="32">
        <v>103.322</v>
      </c>
      <c r="G41" s="32">
        <v>103.176</v>
      </c>
      <c r="H41" s="32">
        <v>103.099</v>
      </c>
      <c r="I41" s="32">
        <v>102.947</v>
      </c>
      <c r="J41" s="33">
        <v>41976.4375</v>
      </c>
      <c r="K41" t="inlineStr">
        <is>
          <t>Conforming</t>
        </is>
      </c>
    </row>
    <row r="42" spans="1:15">
      <c r="A42" t="inlineStr">
        <is>
          <t>Conventional 15 Year Fixed 10</t>
        </is>
      </c>
      <c r="B42" t="inlineStr">
        <is>
          <t>Conventional</t>
        </is>
      </c>
      <c r="C42" t="inlineStr">
        <is>
          <t>15 Year Fixed</t>
        </is>
      </c>
      <c r="D42" t="inlineStr">
        <is>
          <t>15Y</t>
        </is>
      </c>
      <c r="E42" s="32">
        <v>3.625</v>
      </c>
      <c r="F42" s="32">
        <v>103.937</v>
      </c>
      <c r="G42" s="32">
        <v>103.792</v>
      </c>
      <c r="H42" s="32">
        <v>103.715</v>
      </c>
      <c r="I42" s="32">
        <v>103.563</v>
      </c>
      <c r="J42" s="33">
        <v>41976.4375</v>
      </c>
      <c r="K42" t="inlineStr">
        <is>
          <t>Conforming</t>
        </is>
      </c>
    </row>
    <row r="43" spans="1:15">
      <c r="A43" t="inlineStr">
        <is>
          <t>Conventional 15 Year Fixed 11</t>
        </is>
      </c>
      <c r="B43" t="inlineStr">
        <is>
          <t>Conventional</t>
        </is>
      </c>
      <c r="C43" t="inlineStr">
        <is>
          <t>15 Year Fixed</t>
        </is>
      </c>
      <c r="D43" t="inlineStr">
        <is>
          <t>15Y</t>
        </is>
      </c>
      <c r="E43" s="32">
        <v>3.75</v>
      </c>
      <c r="F43" s="32">
        <v>104.113</v>
      </c>
      <c r="G43" s="32">
        <v>103.968</v>
      </c>
      <c r="H43" s="32">
        <v>103.891</v>
      </c>
      <c r="I43" s="32">
        <v>103.739</v>
      </c>
      <c r="J43" s="33">
        <v>41976.4375</v>
      </c>
      <c r="K43" t="inlineStr">
        <is>
          <t>Conforming</t>
        </is>
      </c>
    </row>
    <row r="44" spans="1:15">
      <c r="A44" t="inlineStr">
        <is>
          <t>Conventional 15 Year Fixed 12</t>
        </is>
      </c>
      <c r="B44" t="inlineStr">
        <is>
          <t>Conventional</t>
        </is>
      </c>
      <c r="C44" t="inlineStr">
        <is>
          <t>15 Year Fixed</t>
        </is>
      </c>
      <c r="D44" t="inlineStr">
        <is>
          <t>15Y</t>
        </is>
      </c>
      <c r="E44" s="32">
        <v>3.875</v>
      </c>
      <c r="F44" s="32">
        <v>104.529</v>
      </c>
      <c r="G44" s="32">
        <v>104.384</v>
      </c>
      <c r="H44" s="32">
        <v>104.307</v>
      </c>
      <c r="I44" s="32">
        <v>104.155</v>
      </c>
      <c r="J44" s="33">
        <v>41976.4375</v>
      </c>
      <c r="K44" t="inlineStr">
        <is>
          <t>Conforming</t>
        </is>
      </c>
    </row>
    <row r="45" spans="1:15">
      <c r="A45" t="inlineStr">
        <is>
          <t>Conventional 15 Year Fixed 13</t>
        </is>
      </c>
      <c r="B45" t="inlineStr">
        <is>
          <t>Conventional</t>
        </is>
      </c>
      <c r="C45" t="inlineStr">
        <is>
          <t>15 Year Fixed</t>
        </is>
      </c>
      <c r="D45" t="inlineStr">
        <is>
          <t>15Y</t>
        </is>
      </c>
      <c r="E45" s="32">
        <v>4</v>
      </c>
      <c r="F45" s="32">
        <v>105.016</v>
      </c>
      <c r="G45" s="32">
        <v>104.863</v>
      </c>
      <c r="H45" s="32">
        <v>104.822</v>
      </c>
      <c r="I45" s="32">
        <v>104.665</v>
      </c>
      <c r="J45" s="33">
        <v>41976.4375</v>
      </c>
      <c r="K45" t="inlineStr">
        <is>
          <t>Conforming</t>
        </is>
      </c>
    </row>
    <row r="46" spans="1:15">
      <c r="A46" t="inlineStr">
        <is>
          <t>Conventional 20 Year Fixed 1</t>
        </is>
      </c>
      <c r="B46" t="inlineStr">
        <is>
          <t>Conventional</t>
        </is>
      </c>
      <c r="C46" t="inlineStr">
        <is>
          <t>20 Year Fixed</t>
        </is>
      </c>
      <c r="D46" t="inlineStr">
        <is>
          <t>20Y</t>
        </is>
      </c>
      <c r="E46" s="32">
        <v>3.25</v>
      </c>
      <c r="F46" s="32">
        <v>99.088</v>
      </c>
      <c r="G46" s="32">
        <v>99.02</v>
      </c>
      <c r="H46" s="32">
        <v>98.896</v>
      </c>
      <c r="I46" s="32">
        <v>98.772</v>
      </c>
      <c r="J46" s="33">
        <v>41976.4375</v>
      </c>
      <c r="K46" t="inlineStr">
        <is>
          <t>Conforming</t>
        </is>
      </c>
    </row>
    <row r="47" spans="1:15">
      <c r="A47" t="inlineStr">
        <is>
          <t>Conventional 20 Year Fixed 2</t>
        </is>
      </c>
      <c r="B47" t="inlineStr">
        <is>
          <t>Conventional</t>
        </is>
      </c>
      <c r="C47" t="inlineStr">
        <is>
          <t>20 Year Fixed</t>
        </is>
      </c>
      <c r="D47" t="inlineStr">
        <is>
          <t>20Y</t>
        </is>
      </c>
      <c r="E47" s="32">
        <v>3.375</v>
      </c>
      <c r="F47" s="32">
        <v>99.748</v>
      </c>
      <c r="G47" s="32">
        <v>99.68</v>
      </c>
      <c r="H47" s="32">
        <v>99.556</v>
      </c>
      <c r="I47" s="32">
        <v>99.432</v>
      </c>
      <c r="J47" s="33">
        <v>41976.4375</v>
      </c>
      <c r="K47" t="inlineStr">
        <is>
          <t>Conforming</t>
        </is>
      </c>
    </row>
    <row r="48" spans="1:15">
      <c r="A48" t="inlineStr">
        <is>
          <t>Conventional 20 Year Fixed 3</t>
        </is>
      </c>
      <c r="B48" t="inlineStr">
        <is>
          <t>Conventional</t>
        </is>
      </c>
      <c r="C48" t="inlineStr">
        <is>
          <t>20 Year Fixed</t>
        </is>
      </c>
      <c r="D48" t="inlineStr">
        <is>
          <t>20Y</t>
        </is>
      </c>
      <c r="E48" s="32">
        <v>3.5</v>
      </c>
      <c r="F48" s="32">
        <v>100.671</v>
      </c>
      <c r="G48" s="32">
        <v>100.597</v>
      </c>
      <c r="H48" s="32">
        <v>100.429</v>
      </c>
      <c r="I48" s="32">
        <v>100.26</v>
      </c>
      <c r="J48" s="33">
        <v>41976.4375</v>
      </c>
      <c r="K48" t="inlineStr">
        <is>
          <t>Conforming</t>
        </is>
      </c>
    </row>
    <row r="49" spans="1:15">
      <c r="A49" t="inlineStr">
        <is>
          <t>Conventional 20 Year Fixed 4</t>
        </is>
      </c>
      <c r="B49" t="inlineStr">
        <is>
          <t>Conventional</t>
        </is>
      </c>
      <c r="C49" t="inlineStr">
        <is>
          <t>20 Year Fixed</t>
        </is>
      </c>
      <c r="D49" t="inlineStr">
        <is>
          <t>20Y</t>
        </is>
      </c>
      <c r="E49" s="32">
        <v>3.625</v>
      </c>
      <c r="F49" s="32">
        <v>101.702</v>
      </c>
      <c r="G49" s="32">
        <v>101.628</v>
      </c>
      <c r="H49" s="32">
        <v>101.46</v>
      </c>
      <c r="I49" s="32">
        <v>101.292</v>
      </c>
      <c r="J49" s="33">
        <v>41976.4375</v>
      </c>
      <c r="K49" t="inlineStr">
        <is>
          <t>Conforming</t>
        </is>
      </c>
    </row>
    <row r="50" spans="1:15">
      <c r="A50" t="inlineStr">
        <is>
          <t>Conventional 20 Year Fixed 5</t>
        </is>
      </c>
      <c r="B50" t="inlineStr">
        <is>
          <t>Conventional</t>
        </is>
      </c>
      <c r="C50" t="inlineStr">
        <is>
          <t>20 Year Fixed</t>
        </is>
      </c>
      <c r="D50" t="inlineStr">
        <is>
          <t>20Y</t>
        </is>
      </c>
      <c r="E50" s="32">
        <v>3.75</v>
      </c>
      <c r="F50" s="32">
        <v>102.123</v>
      </c>
      <c r="G50" s="32">
        <v>102.05</v>
      </c>
      <c r="H50" s="32">
        <v>101.881</v>
      </c>
      <c r="I50" s="32">
        <v>101.713</v>
      </c>
      <c r="J50" s="33">
        <v>41976.4375</v>
      </c>
      <c r="K50" t="inlineStr">
        <is>
          <t>Conforming</t>
        </is>
      </c>
    </row>
    <row r="51" spans="1:15">
      <c r="A51" t="inlineStr">
        <is>
          <t>Conventional 20 Year Fixed 6</t>
        </is>
      </c>
      <c r="B51" t="inlineStr">
        <is>
          <t>Conventional</t>
        </is>
      </c>
      <c r="C51" t="inlineStr">
        <is>
          <t>20 Year Fixed</t>
        </is>
      </c>
      <c r="D51" t="inlineStr">
        <is>
          <t>20Y</t>
        </is>
      </c>
      <c r="E51" s="32">
        <v>3.875</v>
      </c>
      <c r="F51" s="32">
        <v>102.719</v>
      </c>
      <c r="G51" s="32">
        <v>102.645</v>
      </c>
      <c r="H51" s="32">
        <v>102.477</v>
      </c>
      <c r="I51" s="32">
        <v>102.308</v>
      </c>
      <c r="J51" s="33">
        <v>41976.4375</v>
      </c>
      <c r="K51" t="inlineStr">
        <is>
          <t>Conforming</t>
        </is>
      </c>
    </row>
    <row r="52" spans="1:15">
      <c r="A52" t="inlineStr">
        <is>
          <t>Conventional 20 Year Fixed 7</t>
        </is>
      </c>
      <c r="B52" t="inlineStr">
        <is>
          <t>Conventional</t>
        </is>
      </c>
      <c r="C52" t="inlineStr">
        <is>
          <t>20 Year Fixed</t>
        </is>
      </c>
      <c r="D52" t="inlineStr">
        <is>
          <t>20Y</t>
        </is>
      </c>
      <c r="E52" s="32">
        <v>4</v>
      </c>
      <c r="F52" s="32">
        <v>103.607</v>
      </c>
      <c r="G52" s="32">
        <v>103.53</v>
      </c>
      <c r="H52" s="32">
        <v>103.325</v>
      </c>
      <c r="I52" s="32">
        <v>103.12</v>
      </c>
      <c r="J52" s="33">
        <v>41976.4375</v>
      </c>
      <c r="K52" t="inlineStr">
        <is>
          <t>Conforming</t>
        </is>
      </c>
    </row>
    <row r="53" spans="1:15">
      <c r="A53" t="inlineStr">
        <is>
          <t>Conventional 20 Year Fixed 8</t>
        </is>
      </c>
      <c r="B53" t="inlineStr">
        <is>
          <t>Conventional</t>
        </is>
      </c>
      <c r="C53" t="inlineStr">
        <is>
          <t>20 Year Fixed</t>
        </is>
      </c>
      <c r="D53" t="inlineStr">
        <is>
          <t>20Y</t>
        </is>
      </c>
      <c r="E53" s="32">
        <v>4.125</v>
      </c>
      <c r="F53" s="32">
        <v>104.541</v>
      </c>
      <c r="G53" s="32">
        <v>104.464</v>
      </c>
      <c r="H53" s="32">
        <v>104.259</v>
      </c>
      <c r="I53" s="32">
        <v>104.054</v>
      </c>
      <c r="J53" s="33">
        <v>41976.4375</v>
      </c>
      <c r="K53" t="inlineStr">
        <is>
          <t>Conforming</t>
        </is>
      </c>
    </row>
    <row r="54" spans="1:15">
      <c r="A54" t="inlineStr">
        <is>
          <t>Conventional 20 Year Fixed 9</t>
        </is>
      </c>
      <c r="B54" t="inlineStr">
        <is>
          <t>Conventional</t>
        </is>
      </c>
      <c r="C54" t="inlineStr">
        <is>
          <t>20 Year Fixed</t>
        </is>
      </c>
      <c r="D54" t="inlineStr">
        <is>
          <t>20Y</t>
        </is>
      </c>
      <c r="E54" s="32">
        <v>4.25</v>
      </c>
      <c r="F54" s="32">
        <v>105.097</v>
      </c>
      <c r="G54" s="32">
        <v>105.02</v>
      </c>
      <c r="H54" s="32">
        <v>104.815</v>
      </c>
      <c r="I54" s="32">
        <v>104.61</v>
      </c>
      <c r="J54" s="33">
        <v>41976.4375</v>
      </c>
      <c r="K54" t="inlineStr">
        <is>
          <t>Conforming</t>
        </is>
      </c>
    </row>
    <row r="55" spans="1:15">
      <c r="A55" t="inlineStr">
        <is>
          <t>Conventional 20 Year Fixed 10</t>
        </is>
      </c>
      <c r="B55" t="inlineStr">
        <is>
          <t>Conventional</t>
        </is>
      </c>
      <c r="C55" t="inlineStr">
        <is>
          <t>20 Year Fixed</t>
        </is>
      </c>
      <c r="D55" t="inlineStr">
        <is>
          <t>20Y</t>
        </is>
      </c>
      <c r="E55" s="32">
        <v>4.375</v>
      </c>
      <c r="F55" s="32">
        <v>105.343</v>
      </c>
      <c r="G55" s="32">
        <v>105.266</v>
      </c>
      <c r="H55" s="32">
        <v>105.061</v>
      </c>
      <c r="I55" s="32">
        <v>104.856</v>
      </c>
      <c r="J55" s="33">
        <v>41976.4375</v>
      </c>
      <c r="K55" t="inlineStr">
        <is>
          <t>Conforming</t>
        </is>
      </c>
    </row>
    <row r="56" spans="1:15">
      <c r="A56" t="inlineStr">
        <is>
          <t>Conventional 25 Year Fixed 1</t>
        </is>
      </c>
      <c r="B56" t="inlineStr">
        <is>
          <t>Conventional</t>
        </is>
      </c>
      <c r="C56" t="inlineStr">
        <is>
          <t>25 Year Fixed</t>
        </is>
      </c>
      <c r="D56" t="inlineStr">
        <is>
          <t>25Y</t>
        </is>
      </c>
      <c r="E56" s="32">
        <v>3.25</v>
      </c>
      <c r="F56" s="32">
        <v>97.106</v>
      </c>
      <c r="G56" s="32">
        <v>97.037</v>
      </c>
      <c r="H56" s="32">
        <v>96.914</v>
      </c>
      <c r="I56" s="32">
        <v>96.79</v>
      </c>
      <c r="J56" s="33">
        <v>41976.4375</v>
      </c>
      <c r="K56" t="inlineStr">
        <is>
          <t>Conforming</t>
        </is>
      </c>
    </row>
    <row r="57" spans="1:15">
      <c r="A57" t="inlineStr">
        <is>
          <t>Conventional 25 Year Fixed 2</t>
        </is>
      </c>
      <c r="B57" t="inlineStr">
        <is>
          <t>Conventional</t>
        </is>
      </c>
      <c r="C57" t="inlineStr">
        <is>
          <t>25 Year Fixed</t>
        </is>
      </c>
      <c r="D57" t="inlineStr">
        <is>
          <t>25Y</t>
        </is>
      </c>
      <c r="E57" s="32">
        <v>3.375</v>
      </c>
      <c r="F57" s="32">
        <v>97.864</v>
      </c>
      <c r="G57" s="32">
        <v>97.796</v>
      </c>
      <c r="H57" s="32">
        <v>97.672</v>
      </c>
      <c r="I57" s="32">
        <v>97.549</v>
      </c>
      <c r="J57" s="33">
        <v>41976.4375</v>
      </c>
      <c r="K57" t="inlineStr">
        <is>
          <t>Conforming</t>
        </is>
      </c>
    </row>
    <row r="58" spans="1:15">
      <c r="A58" t="inlineStr">
        <is>
          <t>Conventional 25 Year Fixed 3</t>
        </is>
      </c>
      <c r="B58" t="inlineStr">
        <is>
          <t>Conventional</t>
        </is>
      </c>
      <c r="C58" t="inlineStr">
        <is>
          <t>25 Year Fixed</t>
        </is>
      </c>
      <c r="D58" t="inlineStr">
        <is>
          <t>25Y</t>
        </is>
      </c>
      <c r="E58" s="32">
        <v>3.5</v>
      </c>
      <c r="F58" s="32">
        <v>98.62</v>
      </c>
      <c r="G58" s="32">
        <v>98.552</v>
      </c>
      <c r="H58" s="32">
        <v>98.428</v>
      </c>
      <c r="I58" s="32">
        <v>98.305</v>
      </c>
      <c r="J58" s="33">
        <v>41976.4375</v>
      </c>
      <c r="K58" t="inlineStr">
        <is>
          <t>Conforming</t>
        </is>
      </c>
    </row>
    <row r="59" spans="1:15">
      <c r="A59" t="inlineStr">
        <is>
          <t>Conventional 25 Year Fixed 4</t>
        </is>
      </c>
      <c r="B59" t="inlineStr">
        <is>
          <t>Conventional</t>
        </is>
      </c>
      <c r="C59" t="inlineStr">
        <is>
          <t>25 Year Fixed</t>
        </is>
      </c>
      <c r="D59" t="inlineStr">
        <is>
          <t>25Y</t>
        </is>
      </c>
      <c r="E59" s="32">
        <v>3.625</v>
      </c>
      <c r="F59" s="32">
        <v>99.614</v>
      </c>
      <c r="G59" s="32">
        <v>99.54</v>
      </c>
      <c r="H59" s="32">
        <v>99.372</v>
      </c>
      <c r="I59" s="32">
        <v>99.203</v>
      </c>
      <c r="J59" s="33">
        <v>41976.4375</v>
      </c>
      <c r="K59" t="inlineStr">
        <is>
          <t>Conforming</t>
        </is>
      </c>
    </row>
    <row r="60" spans="1:15">
      <c r="A60" t="inlineStr">
        <is>
          <t>Conventional 25 Year Fixed 5</t>
        </is>
      </c>
      <c r="B60" t="inlineStr">
        <is>
          <t>Conventional</t>
        </is>
      </c>
      <c r="C60" t="inlineStr">
        <is>
          <t>25 Year Fixed</t>
        </is>
      </c>
      <c r="D60" t="inlineStr">
        <is>
          <t>25Y</t>
        </is>
      </c>
      <c r="E60" s="32">
        <v>3.75</v>
      </c>
      <c r="F60" s="32">
        <v>100.868</v>
      </c>
      <c r="G60" s="32">
        <v>100.795</v>
      </c>
      <c r="H60" s="32">
        <v>100.626</v>
      </c>
      <c r="I60" s="32">
        <v>100.458</v>
      </c>
      <c r="J60" s="33">
        <v>41976.4375</v>
      </c>
      <c r="K60" t="inlineStr">
        <is>
          <t>Conforming</t>
        </is>
      </c>
    </row>
    <row r="61" spans="1:15">
      <c r="A61" t="inlineStr">
        <is>
          <t>Conventional 25 Year Fixed 6</t>
        </is>
      </c>
      <c r="B61" t="inlineStr">
        <is>
          <t>Conventional</t>
        </is>
      </c>
      <c r="C61" t="inlineStr">
        <is>
          <t>25 Year Fixed</t>
        </is>
      </c>
      <c r="D61" t="inlineStr">
        <is>
          <t>25Y</t>
        </is>
      </c>
      <c r="E61" s="32">
        <v>3.875</v>
      </c>
      <c r="F61" s="32">
        <v>101.649</v>
      </c>
      <c r="G61" s="32">
        <v>101.576</v>
      </c>
      <c r="H61" s="32">
        <v>101.408</v>
      </c>
      <c r="I61" s="32">
        <v>101.239</v>
      </c>
      <c r="J61" s="33">
        <v>41976.4375</v>
      </c>
      <c r="K61" t="inlineStr">
        <is>
          <t>Conforming</t>
        </is>
      </c>
    </row>
    <row r="62" spans="1:15">
      <c r="A62" t="inlineStr">
        <is>
          <t>Conventional 25 Year Fixed 7</t>
        </is>
      </c>
      <c r="B62" t="inlineStr">
        <is>
          <t>Conventional</t>
        </is>
      </c>
      <c r="C62" t="inlineStr">
        <is>
          <t>25 Year Fixed</t>
        </is>
      </c>
      <c r="D62" t="inlineStr">
        <is>
          <t>25Y</t>
        </is>
      </c>
      <c r="E62" s="32">
        <v>4</v>
      </c>
      <c r="F62" s="32">
        <v>102.19</v>
      </c>
      <c r="G62" s="32">
        <v>102.116</v>
      </c>
      <c r="H62" s="32">
        <v>101.948</v>
      </c>
      <c r="I62" s="32">
        <v>101.78</v>
      </c>
      <c r="J62" s="33">
        <v>41976.4375</v>
      </c>
      <c r="K62" t="inlineStr">
        <is>
          <t>Conforming</t>
        </is>
      </c>
    </row>
    <row r="63" spans="1:15">
      <c r="A63" t="inlineStr">
        <is>
          <t>Conventional 25 Year Fixed 8</t>
        </is>
      </c>
      <c r="B63" t="inlineStr">
        <is>
          <t>Conventional</t>
        </is>
      </c>
      <c r="C63" t="inlineStr">
        <is>
          <t>25 Year Fixed</t>
        </is>
      </c>
      <c r="D63" t="inlineStr">
        <is>
          <t>25Y</t>
        </is>
      </c>
      <c r="E63" s="32">
        <v>4.125</v>
      </c>
      <c r="F63" s="32">
        <v>103.119</v>
      </c>
      <c r="G63" s="32">
        <v>103.042</v>
      </c>
      <c r="H63" s="32">
        <v>102.837</v>
      </c>
      <c r="I63" s="32">
        <v>102.632</v>
      </c>
      <c r="J63" s="33">
        <v>41976.4375</v>
      </c>
      <c r="K63" t="inlineStr">
        <is>
          <t>Conforming</t>
        </is>
      </c>
    </row>
    <row r="64" spans="1:15">
      <c r="A64" t="inlineStr">
        <is>
          <t>Conventional 25 Year Fixed 9</t>
        </is>
      </c>
      <c r="B64" t="inlineStr">
        <is>
          <t>Conventional</t>
        </is>
      </c>
      <c r="C64" t="inlineStr">
        <is>
          <t>25 Year Fixed</t>
        </is>
      </c>
      <c r="D64" t="inlineStr">
        <is>
          <t>25Y</t>
        </is>
      </c>
      <c r="E64" s="32">
        <v>4.25</v>
      </c>
      <c r="F64" s="32">
        <v>104.031</v>
      </c>
      <c r="G64" s="32">
        <v>103.954</v>
      </c>
      <c r="H64" s="32">
        <v>103.749</v>
      </c>
      <c r="I64" s="32">
        <v>103.544</v>
      </c>
      <c r="J64" s="33">
        <v>41976.4375</v>
      </c>
      <c r="K64" t="inlineStr">
        <is>
          <t>Conforming</t>
        </is>
      </c>
    </row>
    <row r="65" spans="1:15">
      <c r="A65" t="inlineStr">
        <is>
          <t>Conventional 25 Year Fixed 10</t>
        </is>
      </c>
      <c r="B65" t="inlineStr">
        <is>
          <t>Conventional</t>
        </is>
      </c>
      <c r="C65" t="inlineStr">
        <is>
          <t>25 Year Fixed</t>
        </is>
      </c>
      <c r="D65" t="inlineStr">
        <is>
          <t>25Y</t>
        </is>
      </c>
      <c r="E65" s="32">
        <v>4.375</v>
      </c>
      <c r="F65" s="32">
        <v>104.642</v>
      </c>
      <c r="G65" s="32">
        <v>104.565</v>
      </c>
      <c r="H65" s="32">
        <v>104.36</v>
      </c>
      <c r="I65" s="32">
        <v>104.155</v>
      </c>
      <c r="J65" s="33">
        <v>41976.4375</v>
      </c>
      <c r="K65" t="inlineStr">
        <is>
          <t>Conforming</t>
        </is>
      </c>
    </row>
    <row r="66" spans="1:15">
      <c r="A66" t="inlineStr">
        <is>
          <t>Conventional 25 Year Fixed 11</t>
        </is>
      </c>
      <c r="B66" t="inlineStr">
        <is>
          <t>Conventional</t>
        </is>
      </c>
      <c r="C66" t="inlineStr">
        <is>
          <t>25 Year Fixed</t>
        </is>
      </c>
      <c r="D66" t="inlineStr">
        <is>
          <t>25Y</t>
        </is>
      </c>
      <c r="E66" s="32">
        <v>4.5</v>
      </c>
      <c r="F66" s="32">
        <v>105.242</v>
      </c>
      <c r="G66" s="32">
        <v>105.165</v>
      </c>
      <c r="H66" s="32">
        <v>104.96</v>
      </c>
      <c r="I66" s="32">
        <v>104.755</v>
      </c>
      <c r="J66" s="33">
        <v>41976.4375</v>
      </c>
      <c r="K66" t="inlineStr">
        <is>
          <t>Conforming</t>
        </is>
      </c>
    </row>
    <row r="67" spans="1:15">
      <c r="A67" t="inlineStr">
        <is>
          <t>Conventional 25 Year Fixed 12</t>
        </is>
      </c>
      <c r="B67" t="inlineStr">
        <is>
          <t>Conventional</t>
        </is>
      </c>
      <c r="C67" t="inlineStr">
        <is>
          <t>25 Year Fixed</t>
        </is>
      </c>
      <c r="D67" t="inlineStr">
        <is>
          <t>25Y</t>
        </is>
      </c>
      <c r="E67" s="32">
        <v>4.625</v>
      </c>
      <c r="F67" s="32">
        <v>105.778</v>
      </c>
      <c r="G67" s="32">
        <v>105.734</v>
      </c>
      <c r="H67" s="32">
        <v>105.508</v>
      </c>
      <c r="I67" s="32">
        <v>105.282</v>
      </c>
      <c r="J67" s="33">
        <v>41976.4375</v>
      </c>
      <c r="K67" t="inlineStr">
        <is>
          <t>Conforming</t>
        </is>
      </c>
    </row>
    <row r="68" spans="1:15">
      <c r="A68" t="inlineStr">
        <is>
          <t>Conventional 25 Year Fixed 13</t>
        </is>
      </c>
      <c r="B68" t="inlineStr">
        <is>
          <t>Conventional</t>
        </is>
      </c>
      <c r="C68" t="inlineStr">
        <is>
          <t>25 Year Fixed</t>
        </is>
      </c>
      <c r="D68" t="inlineStr">
        <is>
          <t>25Y</t>
        </is>
      </c>
      <c r="E68" s="32">
        <v>4.75</v>
      </c>
      <c r="F68" s="32">
        <v>106.437</v>
      </c>
      <c r="G68" s="32">
        <v>106.392</v>
      </c>
      <c r="H68" s="32">
        <v>106.166</v>
      </c>
      <c r="I68" s="32">
        <v>105.941</v>
      </c>
      <c r="J68" s="33">
        <v>41976.4375</v>
      </c>
      <c r="K68" t="inlineStr">
        <is>
          <t>Conforming</t>
        </is>
      </c>
    </row>
    <row r="69" spans="1:15">
      <c r="A69" t="inlineStr">
        <is>
          <t>Conventional 30/25 Year Fixed 1</t>
        </is>
      </c>
      <c r="B69" t="inlineStr">
        <is>
          <t>Conventional</t>
        </is>
      </c>
      <c r="C69" t="inlineStr">
        <is>
          <t>30 Year Fixed</t>
        </is>
      </c>
      <c r="D69" t="inlineStr">
        <is>
          <t>30Y</t>
        </is>
      </c>
      <c r="E69" s="32">
        <v>3.25</v>
      </c>
      <c r="F69" s="32">
        <v>97.106</v>
      </c>
      <c r="G69" s="32">
        <v>97.037</v>
      </c>
      <c r="H69" s="32">
        <v>96.914</v>
      </c>
      <c r="I69" s="32">
        <v>96.79</v>
      </c>
      <c r="J69" s="33">
        <v>41976.4375</v>
      </c>
      <c r="K69" t="inlineStr">
        <is>
          <t>Conforming</t>
        </is>
      </c>
    </row>
    <row r="70" spans="1:15">
      <c r="A70" t="inlineStr">
        <is>
          <t>Conventional 30/25 Year Fixed 2</t>
        </is>
      </c>
      <c r="B70" t="inlineStr">
        <is>
          <t>Conventional</t>
        </is>
      </c>
      <c r="C70" t="inlineStr">
        <is>
          <t>30 Year Fixed</t>
        </is>
      </c>
      <c r="D70" t="inlineStr">
        <is>
          <t>30Y</t>
        </is>
      </c>
      <c r="E70" s="32">
        <v>3.375</v>
      </c>
      <c r="F70" s="32">
        <v>97.864</v>
      </c>
      <c r="G70" s="32">
        <v>97.796</v>
      </c>
      <c r="H70" s="32">
        <v>97.672</v>
      </c>
      <c r="I70" s="32">
        <v>97.549</v>
      </c>
      <c r="J70" s="33">
        <v>41976.4375</v>
      </c>
      <c r="K70" t="inlineStr">
        <is>
          <t>Conforming</t>
        </is>
      </c>
    </row>
    <row r="71" spans="1:15">
      <c r="A71" t="inlineStr">
        <is>
          <t>Conventional 30/25 Year Fixed 3</t>
        </is>
      </c>
      <c r="B71" t="inlineStr">
        <is>
          <t>Conventional</t>
        </is>
      </c>
      <c r="C71" t="inlineStr">
        <is>
          <t>30 Year Fixed</t>
        </is>
      </c>
      <c r="D71" t="inlineStr">
        <is>
          <t>30Y</t>
        </is>
      </c>
      <c r="E71" s="32">
        <v>3.5</v>
      </c>
      <c r="F71" s="32">
        <v>98.62</v>
      </c>
      <c r="G71" s="32">
        <v>98.552</v>
      </c>
      <c r="H71" s="32">
        <v>98.428</v>
      </c>
      <c r="I71" s="32">
        <v>98.305</v>
      </c>
      <c r="J71" s="33">
        <v>41976.4375</v>
      </c>
      <c r="K71" t="inlineStr">
        <is>
          <t>Conforming</t>
        </is>
      </c>
    </row>
    <row r="72" spans="1:15">
      <c r="A72" t="inlineStr">
        <is>
          <t>Conventional 30/25 Year Fixed 4</t>
        </is>
      </c>
      <c r="B72" t="inlineStr">
        <is>
          <t>Conventional</t>
        </is>
      </c>
      <c r="C72" t="inlineStr">
        <is>
          <t>30 Year Fixed</t>
        </is>
      </c>
      <c r="D72" t="inlineStr">
        <is>
          <t>30Y</t>
        </is>
      </c>
      <c r="E72" s="32">
        <v>3.625</v>
      </c>
      <c r="F72" s="32">
        <v>99.614</v>
      </c>
      <c r="G72" s="32">
        <v>99.54</v>
      </c>
      <c r="H72" s="32">
        <v>99.372</v>
      </c>
      <c r="I72" s="32">
        <v>99.203</v>
      </c>
      <c r="J72" s="33">
        <v>41976.4375</v>
      </c>
      <c r="K72" t="inlineStr">
        <is>
          <t>Conforming</t>
        </is>
      </c>
    </row>
    <row r="73" spans="1:15">
      <c r="A73" t="inlineStr">
        <is>
          <t>Conventional 30/25 Year Fixed 5</t>
        </is>
      </c>
      <c r="B73" t="inlineStr">
        <is>
          <t>Conventional</t>
        </is>
      </c>
      <c r="C73" t="inlineStr">
        <is>
          <t>30 Year Fixed</t>
        </is>
      </c>
      <c r="D73" t="inlineStr">
        <is>
          <t>30Y</t>
        </is>
      </c>
      <c r="E73" s="32">
        <v>3.75</v>
      </c>
      <c r="F73" s="32">
        <v>100.868</v>
      </c>
      <c r="G73" s="32">
        <v>100.795</v>
      </c>
      <c r="H73" s="32">
        <v>100.626</v>
      </c>
      <c r="I73" s="32">
        <v>100.458</v>
      </c>
      <c r="J73" s="33">
        <v>41976.4375</v>
      </c>
      <c r="K73" t="inlineStr">
        <is>
          <t>Conforming</t>
        </is>
      </c>
    </row>
    <row r="74" spans="1:15">
      <c r="A74" t="inlineStr">
        <is>
          <t>Conventional 30/25 Year Fixed 6</t>
        </is>
      </c>
      <c r="B74" t="inlineStr">
        <is>
          <t>Conventional</t>
        </is>
      </c>
      <c r="C74" t="inlineStr">
        <is>
          <t>30 Year Fixed</t>
        </is>
      </c>
      <c r="D74" t="inlineStr">
        <is>
          <t>30Y</t>
        </is>
      </c>
      <c r="E74" s="32">
        <v>3.875</v>
      </c>
      <c r="F74" s="32">
        <v>101.649</v>
      </c>
      <c r="G74" s="32">
        <v>101.576</v>
      </c>
      <c r="H74" s="32">
        <v>101.408</v>
      </c>
      <c r="I74" s="32">
        <v>101.239</v>
      </c>
      <c r="J74" s="33">
        <v>41976.4375</v>
      </c>
      <c r="K74" t="inlineStr">
        <is>
          <t>Conforming</t>
        </is>
      </c>
    </row>
    <row r="75" spans="1:15">
      <c r="A75" t="inlineStr">
        <is>
          <t>Conventional 30/25 Year Fixed 7</t>
        </is>
      </c>
      <c r="B75" t="inlineStr">
        <is>
          <t>Conventional</t>
        </is>
      </c>
      <c r="C75" t="inlineStr">
        <is>
          <t>30 Year Fixed</t>
        </is>
      </c>
      <c r="D75" t="inlineStr">
        <is>
          <t>30Y</t>
        </is>
      </c>
      <c r="E75" s="32">
        <v>4</v>
      </c>
      <c r="F75" s="32">
        <v>102.19</v>
      </c>
      <c r="G75" s="32">
        <v>102.116</v>
      </c>
      <c r="H75" s="32">
        <v>101.948</v>
      </c>
      <c r="I75" s="32">
        <v>101.78</v>
      </c>
      <c r="J75" s="33">
        <v>41976.4375</v>
      </c>
      <c r="K75" t="inlineStr">
        <is>
          <t>Conforming</t>
        </is>
      </c>
    </row>
    <row r="76" spans="1:15">
      <c r="A76" t="inlineStr">
        <is>
          <t>Conventional 30/25 Year Fixed 8</t>
        </is>
      </c>
      <c r="B76" t="inlineStr">
        <is>
          <t>Conventional</t>
        </is>
      </c>
      <c r="C76" t="inlineStr">
        <is>
          <t>30 Year Fixed</t>
        </is>
      </c>
      <c r="D76" t="inlineStr">
        <is>
          <t>30Y</t>
        </is>
      </c>
      <c r="E76" s="32">
        <v>4.125</v>
      </c>
      <c r="F76" s="32">
        <v>103.119</v>
      </c>
      <c r="G76" s="32">
        <v>103.042</v>
      </c>
      <c r="H76" s="32">
        <v>102.837</v>
      </c>
      <c r="I76" s="32">
        <v>102.632</v>
      </c>
      <c r="J76" s="33">
        <v>41976.4375</v>
      </c>
      <c r="K76" t="inlineStr">
        <is>
          <t>Conforming</t>
        </is>
      </c>
    </row>
    <row r="77" spans="1:15">
      <c r="A77" t="inlineStr">
        <is>
          <t>Conventional 30/25 Year Fixed 9</t>
        </is>
      </c>
      <c r="B77" t="inlineStr">
        <is>
          <t>Conventional</t>
        </is>
      </c>
      <c r="C77" t="inlineStr">
        <is>
          <t>30 Year Fixed</t>
        </is>
      </c>
      <c r="D77" t="inlineStr">
        <is>
          <t>30Y</t>
        </is>
      </c>
      <c r="E77" s="32">
        <v>4.25</v>
      </c>
      <c r="F77" s="32">
        <v>104.031</v>
      </c>
      <c r="G77" s="32">
        <v>103.954</v>
      </c>
      <c r="H77" s="32">
        <v>103.749</v>
      </c>
      <c r="I77" s="32">
        <v>103.544</v>
      </c>
      <c r="J77" s="33">
        <v>41976.4375</v>
      </c>
      <c r="K77" t="inlineStr">
        <is>
          <t>Conforming</t>
        </is>
      </c>
    </row>
    <row r="78" spans="1:15">
      <c r="A78" t="inlineStr">
        <is>
          <t>Conventional 30/25 Year Fixed 10</t>
        </is>
      </c>
      <c r="B78" t="inlineStr">
        <is>
          <t>Conventional</t>
        </is>
      </c>
      <c r="C78" t="inlineStr">
        <is>
          <t>30 Year Fixed</t>
        </is>
      </c>
      <c r="D78" t="inlineStr">
        <is>
          <t>30Y</t>
        </is>
      </c>
      <c r="E78" s="32">
        <v>4.375</v>
      </c>
      <c r="F78" s="32">
        <v>104.642</v>
      </c>
      <c r="G78" s="32">
        <v>104.565</v>
      </c>
      <c r="H78" s="32">
        <v>104.36</v>
      </c>
      <c r="I78" s="32">
        <v>104.155</v>
      </c>
      <c r="J78" s="33">
        <v>41976.4375</v>
      </c>
      <c r="K78" t="inlineStr">
        <is>
          <t>Conforming</t>
        </is>
      </c>
    </row>
    <row r="79" spans="1:15">
      <c r="A79" t="inlineStr">
        <is>
          <t>Conventional 30/25 Year Fixed 11</t>
        </is>
      </c>
      <c r="B79" t="inlineStr">
        <is>
          <t>Conventional</t>
        </is>
      </c>
      <c r="C79" t="inlineStr">
        <is>
          <t>30 Year Fixed</t>
        </is>
      </c>
      <c r="D79" t="inlineStr">
        <is>
          <t>30Y</t>
        </is>
      </c>
      <c r="E79" s="32">
        <v>4.5</v>
      </c>
      <c r="F79" s="32">
        <v>105.242</v>
      </c>
      <c r="G79" s="32">
        <v>105.165</v>
      </c>
      <c r="H79" s="32">
        <v>104.96</v>
      </c>
      <c r="I79" s="32">
        <v>104.755</v>
      </c>
      <c r="J79" s="33">
        <v>41976.4375</v>
      </c>
      <c r="K79" t="inlineStr">
        <is>
          <t>Conforming</t>
        </is>
      </c>
    </row>
    <row r="80" spans="1:15">
      <c r="A80" t="inlineStr">
        <is>
          <t>Conventional 30/25 Year Fixed 12</t>
        </is>
      </c>
      <c r="B80" t="inlineStr">
        <is>
          <t>Conventional</t>
        </is>
      </c>
      <c r="C80" t="inlineStr">
        <is>
          <t>30 Year Fixed</t>
        </is>
      </c>
      <c r="D80" t="inlineStr">
        <is>
          <t>30Y</t>
        </is>
      </c>
      <c r="E80" s="32">
        <v>4.625</v>
      </c>
      <c r="F80" s="32">
        <v>105.778</v>
      </c>
      <c r="G80" s="32">
        <v>105.734</v>
      </c>
      <c r="H80" s="32">
        <v>105.508</v>
      </c>
      <c r="I80" s="32">
        <v>105.282</v>
      </c>
      <c r="J80" s="33">
        <v>41976.4375</v>
      </c>
      <c r="K80" t="inlineStr">
        <is>
          <t>Conforming</t>
        </is>
      </c>
    </row>
    <row r="81" spans="1:15">
      <c r="A81" t="inlineStr">
        <is>
          <t>Conventional 30/25 Year Fixed 13</t>
        </is>
      </c>
      <c r="B81" t="inlineStr">
        <is>
          <t>Conventional</t>
        </is>
      </c>
      <c r="C81" t="inlineStr">
        <is>
          <t>30 Year Fixed</t>
        </is>
      </c>
      <c r="D81" t="inlineStr">
        <is>
          <t>30Y</t>
        </is>
      </c>
      <c r="E81" s="32">
        <v>4.75</v>
      </c>
      <c r="F81" s="32">
        <v>106.437</v>
      </c>
      <c r="G81" s="32">
        <v>106.392</v>
      </c>
      <c r="H81" s="32">
        <v>106.166</v>
      </c>
      <c r="I81" s="32">
        <v>105.941</v>
      </c>
      <c r="J81" s="33">
        <v>41976.4375</v>
      </c>
      <c r="K81" t="inlineStr">
        <is>
          <t>Conforming</t>
        </is>
      </c>
    </row>
    <row r="82" spans="1:15">
      <c r="A82" t="inlineStr">
        <is>
          <t>Conventional 5 Year ARM 1</t>
        </is>
      </c>
      <c r="B82" t="inlineStr">
        <is>
          <t>Conventional</t>
        </is>
      </c>
      <c r="C82" t="inlineStr">
        <is>
          <t>5 Year ARM</t>
        </is>
      </c>
      <c r="D82" t="inlineStr">
        <is>
          <t>51ARM</t>
        </is>
      </c>
      <c r="E82" s="32">
        <v>2.25</v>
      </c>
      <c r="F82" s="32">
        <v>98.702</v>
      </c>
      <c r="G82" s="32">
        <v>98.702</v>
      </c>
      <c r="H82" s="32">
        <v>98.641</v>
      </c>
      <c r="I82" s="32">
        <v>98.58</v>
      </c>
      <c r="J82" s="33">
        <v>41976.4375</v>
      </c>
      <c r="K82" t="inlineStr">
        <is>
          <t>Conforming</t>
        </is>
      </c>
    </row>
    <row r="83" spans="1:15">
      <c r="A83" t="inlineStr">
        <is>
          <t>Conventional 5 Year ARM 2</t>
        </is>
      </c>
      <c r="B83" t="inlineStr">
        <is>
          <t>Conventional</t>
        </is>
      </c>
      <c r="C83" t="inlineStr">
        <is>
          <t>5 Year ARM</t>
        </is>
      </c>
      <c r="D83" t="inlineStr">
        <is>
          <t>51ARM</t>
        </is>
      </c>
      <c r="E83" s="32">
        <v>2.375</v>
      </c>
      <c r="F83" s="32">
        <v>99.312</v>
      </c>
      <c r="G83" s="32">
        <v>99.312</v>
      </c>
      <c r="H83" s="32">
        <v>99.246</v>
      </c>
      <c r="I83" s="32">
        <v>99.18</v>
      </c>
      <c r="J83" s="33">
        <v>41976.4375</v>
      </c>
      <c r="K83" t="inlineStr">
        <is>
          <t>Conforming</t>
        </is>
      </c>
    </row>
    <row r="84" spans="1:15">
      <c r="A84" t="inlineStr">
        <is>
          <t>Conventional 5 Year ARM 3</t>
        </is>
      </c>
      <c r="B84" t="inlineStr">
        <is>
          <t>Conventional</t>
        </is>
      </c>
      <c r="C84" t="inlineStr">
        <is>
          <t>5 Year ARM</t>
        </is>
      </c>
      <c r="D84" t="inlineStr">
        <is>
          <t>51ARM</t>
        </is>
      </c>
      <c r="E84" s="32">
        <v>2.5</v>
      </c>
      <c r="F84" s="32">
        <v>99.72</v>
      </c>
      <c r="G84" s="32">
        <v>99.72</v>
      </c>
      <c r="H84" s="32">
        <v>99.649</v>
      </c>
      <c r="I84" s="32">
        <v>99.578</v>
      </c>
      <c r="J84" s="33">
        <v>41976.4375</v>
      </c>
      <c r="K84" t="inlineStr">
        <is>
          <t>Conforming</t>
        </is>
      </c>
    </row>
    <row r="85" spans="1:15">
      <c r="A85" t="inlineStr">
        <is>
          <t>Conventional 5 Year ARM 4</t>
        </is>
      </c>
      <c r="B85" t="inlineStr">
        <is>
          <t>Conventional</t>
        </is>
      </c>
      <c r="C85" t="inlineStr">
        <is>
          <t>5 Year ARM</t>
        </is>
      </c>
      <c r="D85" t="inlineStr">
        <is>
          <t>51ARM</t>
        </is>
      </c>
      <c r="E85" s="32">
        <v>2.625</v>
      </c>
      <c r="F85" s="32">
        <v>100.128</v>
      </c>
      <c r="G85" s="32">
        <v>100.128</v>
      </c>
      <c r="H85" s="32">
        <v>100.052</v>
      </c>
      <c r="I85" s="32">
        <v>99.976</v>
      </c>
      <c r="J85" s="33">
        <v>41976.4375</v>
      </c>
      <c r="K85" t="inlineStr">
        <is>
          <t>Conforming</t>
        </is>
      </c>
    </row>
    <row r="86" spans="1:15">
      <c r="A86" t="inlineStr">
        <is>
          <t>Conventional 5 Year ARM 5</t>
        </is>
      </c>
      <c r="B86" t="inlineStr">
        <is>
          <t>Conventional</t>
        </is>
      </c>
      <c r="C86" t="inlineStr">
        <is>
          <t>5 Year ARM</t>
        </is>
      </c>
      <c r="D86" t="inlineStr">
        <is>
          <t>51ARM</t>
        </is>
      </c>
      <c r="E86" s="32">
        <v>2.75</v>
      </c>
      <c r="F86" s="32">
        <v>100.522</v>
      </c>
      <c r="G86" s="32">
        <v>100.522</v>
      </c>
      <c r="H86" s="32">
        <v>100.441</v>
      </c>
      <c r="I86" s="32">
        <v>100.359</v>
      </c>
      <c r="J86" s="33">
        <v>41976.4375</v>
      </c>
      <c r="K86" t="inlineStr">
        <is>
          <t>Conforming</t>
        </is>
      </c>
    </row>
    <row r="87" spans="1:15">
      <c r="A87" t="inlineStr">
        <is>
          <t>Conventional 5 Year ARM 6</t>
        </is>
      </c>
      <c r="B87" t="inlineStr">
        <is>
          <t>Conventional</t>
        </is>
      </c>
      <c r="C87" t="inlineStr">
        <is>
          <t>5 Year ARM</t>
        </is>
      </c>
      <c r="D87" t="inlineStr">
        <is>
          <t>51ARM</t>
        </is>
      </c>
      <c r="E87" s="32">
        <v>2.875</v>
      </c>
      <c r="F87" s="32">
        <v>100.916</v>
      </c>
      <c r="G87" s="32">
        <v>100.916</v>
      </c>
      <c r="H87" s="32">
        <v>100.83</v>
      </c>
      <c r="I87" s="32">
        <v>100.743</v>
      </c>
      <c r="J87" s="33">
        <v>41976.4375</v>
      </c>
      <c r="K87" t="inlineStr">
        <is>
          <t>Conforming</t>
        </is>
      </c>
    </row>
    <row r="88" spans="1:15">
      <c r="A88" t="inlineStr">
        <is>
          <t>Conventional 5 Year ARM 7</t>
        </is>
      </c>
      <c r="B88" t="inlineStr">
        <is>
          <t>Conventional</t>
        </is>
      </c>
      <c r="C88" t="inlineStr">
        <is>
          <t>5 Year ARM</t>
        </is>
      </c>
      <c r="D88" t="inlineStr">
        <is>
          <t>51ARM</t>
        </is>
      </c>
      <c r="E88" s="32">
        <v>3</v>
      </c>
      <c r="F88" s="32">
        <v>101.28</v>
      </c>
      <c r="G88" s="32">
        <v>101.28</v>
      </c>
      <c r="H88" s="32">
        <v>101.188</v>
      </c>
      <c r="I88" s="32">
        <v>101.096</v>
      </c>
      <c r="J88" s="33">
        <v>41976.4375</v>
      </c>
      <c r="K88" t="inlineStr">
        <is>
          <t>Conforming</t>
        </is>
      </c>
    </row>
    <row r="89" spans="1:15">
      <c r="A89" t="inlineStr">
        <is>
          <t>Conventional 5 Year ARM 8</t>
        </is>
      </c>
      <c r="B89" t="inlineStr">
        <is>
          <t>Conventional</t>
        </is>
      </c>
      <c r="C89" t="inlineStr">
        <is>
          <t>5 Year ARM</t>
        </is>
      </c>
      <c r="D89" t="inlineStr">
        <is>
          <t>51ARM</t>
        </is>
      </c>
      <c r="E89" s="32">
        <v>3.125</v>
      </c>
      <c r="F89" s="32">
        <v>101.644</v>
      </c>
      <c r="G89" s="32">
        <v>101.644</v>
      </c>
      <c r="H89" s="32">
        <v>101.547</v>
      </c>
      <c r="I89" s="32">
        <v>101.45</v>
      </c>
      <c r="J89" s="33">
        <v>41976.4375</v>
      </c>
      <c r="K89" t="inlineStr">
        <is>
          <t>Conforming</t>
        </is>
      </c>
    </row>
    <row r="90" spans="1:15">
      <c r="A90" t="inlineStr">
        <is>
          <t>Conventional 5 Year ARM 9</t>
        </is>
      </c>
      <c r="B90" t="inlineStr">
        <is>
          <t>Conventional</t>
        </is>
      </c>
      <c r="C90" t="inlineStr">
        <is>
          <t>5 Year ARM</t>
        </is>
      </c>
      <c r="D90" t="inlineStr">
        <is>
          <t>51ARM</t>
        </is>
      </c>
      <c r="E90" s="32">
        <v>3.25</v>
      </c>
      <c r="F90" s="32">
        <v>101.943</v>
      </c>
      <c r="G90" s="32">
        <v>101.943</v>
      </c>
      <c r="H90" s="32">
        <v>101.841</v>
      </c>
      <c r="I90" s="32">
        <v>101.739</v>
      </c>
      <c r="J90" s="33">
        <v>41976.4375</v>
      </c>
      <c r="K90" t="inlineStr">
        <is>
          <t>Conforming</t>
        </is>
      </c>
    </row>
    <row r="91" spans="1:15">
      <c r="A91" t="inlineStr">
        <is>
          <t>Conventional 5 Year ARM 10</t>
        </is>
      </c>
      <c r="B91" t="inlineStr">
        <is>
          <t>Conventional</t>
        </is>
      </c>
      <c r="C91" t="inlineStr">
        <is>
          <t>5 Year ARM</t>
        </is>
      </c>
      <c r="D91" t="inlineStr">
        <is>
          <t>51ARM</t>
        </is>
      </c>
      <c r="E91" s="32">
        <v>3.375</v>
      </c>
      <c r="F91" s="32">
        <v>102.243</v>
      </c>
      <c r="G91" s="32">
        <v>102.243</v>
      </c>
      <c r="H91" s="32">
        <v>102.135</v>
      </c>
      <c r="I91" s="32">
        <v>102.028</v>
      </c>
      <c r="J91" s="33">
        <v>41976.4375</v>
      </c>
      <c r="K91" t="inlineStr">
        <is>
          <t>Conforming</t>
        </is>
      </c>
    </row>
    <row r="92" spans="1:15">
      <c r="A92" t="inlineStr">
        <is>
          <t>Conventional 5 Year ARM 11</t>
        </is>
      </c>
      <c r="B92" t="inlineStr">
        <is>
          <t>Conventional</t>
        </is>
      </c>
      <c r="C92" t="inlineStr">
        <is>
          <t>5 Year ARM</t>
        </is>
      </c>
      <c r="D92" t="inlineStr">
        <is>
          <t>51ARM</t>
        </is>
      </c>
      <c r="E92" s="32">
        <v>3.5</v>
      </c>
      <c r="F92" s="32">
        <v>102.461</v>
      </c>
      <c r="G92" s="32">
        <v>102.461</v>
      </c>
      <c r="H92" s="32">
        <v>102.349</v>
      </c>
      <c r="I92" s="32">
        <v>102.236</v>
      </c>
      <c r="J92" s="33">
        <v>41976.4375</v>
      </c>
      <c r="K92" t="inlineStr">
        <is>
          <t>Conforming</t>
        </is>
      </c>
    </row>
    <row r="93" spans="1:15">
      <c r="A93" t="inlineStr">
        <is>
          <t>Conventional 5 Year ARM 12</t>
        </is>
      </c>
      <c r="B93" t="inlineStr">
        <is>
          <t>Conventional</t>
        </is>
      </c>
      <c r="C93" t="inlineStr">
        <is>
          <t>5 Year ARM</t>
        </is>
      </c>
      <c r="D93" t="inlineStr">
        <is>
          <t>51ARM</t>
        </is>
      </c>
      <c r="E93" s="32">
        <v>3.625</v>
      </c>
      <c r="F93" s="32">
        <v>102.68</v>
      </c>
      <c r="G93" s="32">
        <v>102.68</v>
      </c>
      <c r="H93" s="32">
        <v>102.562</v>
      </c>
      <c r="I93" s="32">
        <v>102.444</v>
      </c>
      <c r="J93" s="33">
        <v>41976.4375</v>
      </c>
      <c r="K93" t="inlineStr">
        <is>
          <t>Conforming</t>
        </is>
      </c>
    </row>
    <row r="94" spans="1:15">
      <c r="A94" t="inlineStr">
        <is>
          <t>Conventional 5 Year ARM 13</t>
        </is>
      </c>
      <c r="B94" t="inlineStr">
        <is>
          <t>Conventional</t>
        </is>
      </c>
      <c r="C94" t="inlineStr">
        <is>
          <t>5 Year ARM</t>
        </is>
      </c>
      <c r="D94" t="inlineStr">
        <is>
          <t>51ARM</t>
        </is>
      </c>
      <c r="E94" s="32">
        <v>3.75</v>
      </c>
      <c r="F94" s="32">
        <v>102.865</v>
      </c>
      <c r="G94" s="32">
        <v>102.865</v>
      </c>
      <c r="H94" s="32">
        <v>102.742</v>
      </c>
      <c r="I94" s="32">
        <v>102.619</v>
      </c>
      <c r="J94" s="33">
        <v>41976.4375</v>
      </c>
      <c r="K94" t="inlineStr">
        <is>
          <t>Conforming</t>
        </is>
      </c>
    </row>
    <row r="95" spans="1:15">
      <c r="A95" t="inlineStr">
        <is>
          <t>Conventional 5 Year ARM 14</t>
        </is>
      </c>
      <c r="B95" t="inlineStr">
        <is>
          <t>Conventional</t>
        </is>
      </c>
      <c r="C95" t="inlineStr">
        <is>
          <t>5 Year ARM</t>
        </is>
      </c>
      <c r="D95" t="inlineStr">
        <is>
          <t>51ARM</t>
        </is>
      </c>
      <c r="E95" s="32">
        <v>3.875</v>
      </c>
      <c r="F95" s="32">
        <v>103.05</v>
      </c>
      <c r="G95" s="32">
        <v>103.05</v>
      </c>
      <c r="H95" s="32">
        <v>102.921</v>
      </c>
      <c r="I95" s="32">
        <v>102.793</v>
      </c>
      <c r="J95" s="33">
        <v>41976.4375</v>
      </c>
      <c r="K95" t="inlineStr">
        <is>
          <t>Conforming</t>
        </is>
      </c>
    </row>
    <row r="96" spans="1:15">
      <c r="A96" t="inlineStr">
        <is>
          <t>Conventional 5 Year ARM 15</t>
        </is>
      </c>
      <c r="B96" t="inlineStr">
        <is>
          <t>Conventional</t>
        </is>
      </c>
      <c r="C96" t="inlineStr">
        <is>
          <t>5 Year ARM</t>
        </is>
      </c>
      <c r="D96" t="inlineStr">
        <is>
          <t>51ARM</t>
        </is>
      </c>
      <c r="E96" s="32">
        <v>4</v>
      </c>
      <c r="F96" s="32">
        <v>103.217</v>
      </c>
      <c r="G96" s="32">
        <v>103.217</v>
      </c>
      <c r="H96" s="32">
        <v>103.083</v>
      </c>
      <c r="I96" s="32">
        <v>102.949</v>
      </c>
      <c r="J96" s="33">
        <v>41976.4375</v>
      </c>
      <c r="K96" t="inlineStr">
        <is>
          <t>Conforming</t>
        </is>
      </c>
    </row>
    <row r="97" spans="1:15">
      <c r="A97" t="inlineStr">
        <is>
          <t>Conventional 5 Year ARM 16</t>
        </is>
      </c>
      <c r="B97" t="inlineStr">
        <is>
          <t>Conventional</t>
        </is>
      </c>
      <c r="C97" t="inlineStr">
        <is>
          <t>5 Year ARM</t>
        </is>
      </c>
      <c r="D97" t="inlineStr">
        <is>
          <t>51ARM</t>
        </is>
      </c>
      <c r="E97" s="32">
        <v>4.125</v>
      </c>
      <c r="F97" s="32">
        <v>103.384</v>
      </c>
      <c r="G97" s="32">
        <v>103.384</v>
      </c>
      <c r="H97" s="32">
        <v>103.245</v>
      </c>
      <c r="I97" s="32">
        <v>103.106</v>
      </c>
      <c r="J97" s="33">
        <v>41976.4375</v>
      </c>
      <c r="K97" t="inlineStr">
        <is>
          <t>Conforming</t>
        </is>
      </c>
    </row>
    <row r="98" spans="1:15">
      <c r="A98" t="inlineStr">
        <is>
          <t>Conventional 5 Year ARM 17</t>
        </is>
      </c>
      <c r="B98" t="inlineStr">
        <is>
          <t>Conventional</t>
        </is>
      </c>
      <c r="C98" t="inlineStr">
        <is>
          <t>5 Year ARM</t>
        </is>
      </c>
      <c r="D98" t="inlineStr">
        <is>
          <t>51ARM</t>
        </is>
      </c>
      <c r="E98" s="32">
        <v>4.25</v>
      </c>
      <c r="F98" s="32">
        <v>103.664</v>
      </c>
      <c r="G98" s="32">
        <v>103.664</v>
      </c>
      <c r="H98" s="32">
        <v>103.52</v>
      </c>
      <c r="I98" s="32">
        <v>103.376</v>
      </c>
      <c r="J98" s="33">
        <v>41976.4375</v>
      </c>
      <c r="K98" t="inlineStr">
        <is>
          <t>Conforming</t>
        </is>
      </c>
    </row>
    <row r="99" spans="1:15">
      <c r="A99" t="inlineStr">
        <is>
          <t>Conventional 5 Year ARM 18</t>
        </is>
      </c>
      <c r="B99" t="inlineStr">
        <is>
          <t>Conventional</t>
        </is>
      </c>
      <c r="C99" t="inlineStr">
        <is>
          <t>5 Year ARM</t>
        </is>
      </c>
      <c r="D99" t="inlineStr">
        <is>
          <t>51ARM</t>
        </is>
      </c>
      <c r="E99" s="32">
        <v>4.375</v>
      </c>
      <c r="F99" s="32">
        <v>103.945</v>
      </c>
      <c r="G99" s="32">
        <v>103.945</v>
      </c>
      <c r="H99" s="32">
        <v>103.796</v>
      </c>
      <c r="I99" s="32">
        <v>103.646</v>
      </c>
      <c r="J99" s="33">
        <v>41976.4375</v>
      </c>
      <c r="K99" t="inlineStr">
        <is>
          <t>Conforming</t>
        </is>
      </c>
    </row>
    <row r="100" spans="1:15">
      <c r="A100" t="inlineStr">
        <is>
          <t>Conventional 5 Year ARM 19</t>
        </is>
      </c>
      <c r="B100" t="inlineStr">
        <is>
          <t>Conventional</t>
        </is>
      </c>
      <c r="C100" t="inlineStr">
        <is>
          <t>5 Year ARM</t>
        </is>
      </c>
      <c r="D100" t="inlineStr">
        <is>
          <t>51ARM</t>
        </is>
      </c>
      <c r="E100" s="32">
        <v>4.5</v>
      </c>
      <c r="F100" s="32">
        <v>104.145</v>
      </c>
      <c r="G100" s="32">
        <v>104.145</v>
      </c>
      <c r="H100" s="32">
        <v>103.991</v>
      </c>
      <c r="I100" s="32">
        <v>103.836</v>
      </c>
      <c r="J100" s="33">
        <v>41976.4375</v>
      </c>
      <c r="K100" t="inlineStr">
        <is>
          <t>Conforming</t>
        </is>
      </c>
    </row>
    <row r="101" spans="1:15">
      <c r="A101" t="inlineStr">
        <is>
          <t>Conventional 7 Year ARM 1</t>
        </is>
      </c>
      <c r="B101" t="inlineStr">
        <is>
          <t>Conventional</t>
        </is>
      </c>
      <c r="C101" t="inlineStr">
        <is>
          <t>7 Year ARM</t>
        </is>
      </c>
      <c r="D101" t="inlineStr">
        <is>
          <t>71ARM</t>
        </is>
      </c>
      <c r="E101" s="32">
        <v>2.375</v>
      </c>
      <c r="F101" s="32">
        <v>97.728</v>
      </c>
      <c r="G101" s="32">
        <v>97.728</v>
      </c>
      <c r="H101" s="32">
        <v>97.663</v>
      </c>
      <c r="I101" s="32">
        <v>97.597</v>
      </c>
      <c r="J101" s="33">
        <v>41976.4375</v>
      </c>
      <c r="K101" t="inlineStr">
        <is>
          <t>Conforming</t>
        </is>
      </c>
    </row>
    <row r="102" spans="1:15">
      <c r="A102" t="inlineStr">
        <is>
          <t>Conventional 7 Year ARM 2</t>
        </is>
      </c>
      <c r="B102" t="inlineStr">
        <is>
          <t>Conventional</t>
        </is>
      </c>
      <c r="C102" t="inlineStr">
        <is>
          <t>7 Year ARM</t>
        </is>
      </c>
      <c r="D102" t="inlineStr">
        <is>
          <t>71ARM</t>
        </is>
      </c>
      <c r="E102" s="32">
        <v>2.5</v>
      </c>
      <c r="F102" s="32">
        <v>98.393</v>
      </c>
      <c r="G102" s="32">
        <v>98.393</v>
      </c>
      <c r="H102" s="32">
        <v>98.322</v>
      </c>
      <c r="I102" s="32">
        <v>98.251</v>
      </c>
      <c r="J102" s="33">
        <v>41976.4375</v>
      </c>
      <c r="K102" t="inlineStr">
        <is>
          <t>Conforming</t>
        </is>
      </c>
    </row>
    <row r="103" spans="1:15">
      <c r="A103" t="inlineStr">
        <is>
          <t>Conventional 7 Year ARM 3</t>
        </is>
      </c>
      <c r="B103" t="inlineStr">
        <is>
          <t>Conventional</t>
        </is>
      </c>
      <c r="C103" t="inlineStr">
        <is>
          <t>7 Year ARM</t>
        </is>
      </c>
      <c r="D103" t="inlineStr">
        <is>
          <t>71ARM</t>
        </is>
      </c>
      <c r="E103" s="32">
        <v>2.625</v>
      </c>
      <c r="F103" s="32">
        <v>99.057</v>
      </c>
      <c r="G103" s="32">
        <v>99.057</v>
      </c>
      <c r="H103" s="32">
        <v>98.981</v>
      </c>
      <c r="I103" s="32">
        <v>98.905</v>
      </c>
      <c r="J103" s="33">
        <v>41976.4375</v>
      </c>
      <c r="K103" t="inlineStr">
        <is>
          <t>Conforming</t>
        </is>
      </c>
    </row>
    <row r="104" spans="1:15">
      <c r="A104" t="inlineStr">
        <is>
          <t>Conventional 7 Year ARM 4</t>
        </is>
      </c>
      <c r="B104" t="inlineStr">
        <is>
          <t>Conventional</t>
        </is>
      </c>
      <c r="C104" t="inlineStr">
        <is>
          <t>7 Year ARM</t>
        </is>
      </c>
      <c r="D104" t="inlineStr">
        <is>
          <t>71ARM</t>
        </is>
      </c>
      <c r="E104" s="32">
        <v>2.75</v>
      </c>
      <c r="F104" s="32">
        <v>99.561</v>
      </c>
      <c r="G104" s="32">
        <v>99.561</v>
      </c>
      <c r="H104" s="32">
        <v>99.48</v>
      </c>
      <c r="I104" s="32">
        <v>99.398</v>
      </c>
      <c r="J104" s="33">
        <v>41976.4375</v>
      </c>
      <c r="K104" t="inlineStr">
        <is>
          <t>Conforming</t>
        </is>
      </c>
    </row>
    <row r="105" spans="1:15">
      <c r="A105" t="inlineStr">
        <is>
          <t>Conventional 7 Year ARM 5</t>
        </is>
      </c>
      <c r="B105" t="inlineStr">
        <is>
          <t>Conventional</t>
        </is>
      </c>
      <c r="C105" t="inlineStr">
        <is>
          <t>7 Year ARM</t>
        </is>
      </c>
      <c r="D105" t="inlineStr">
        <is>
          <t>71ARM</t>
        </is>
      </c>
      <c r="E105" s="32">
        <v>2.875</v>
      </c>
      <c r="F105" s="32">
        <v>100.066</v>
      </c>
      <c r="G105" s="32">
        <v>100.066</v>
      </c>
      <c r="H105" s="32">
        <v>99.979</v>
      </c>
      <c r="I105" s="32">
        <v>99.892</v>
      </c>
      <c r="J105" s="33">
        <v>41976.4375</v>
      </c>
      <c r="K105" t="inlineStr">
        <is>
          <t>Conforming</t>
        </is>
      </c>
    </row>
    <row r="106" spans="1:15">
      <c r="A106" t="inlineStr">
        <is>
          <t>Conventional 7 Year ARM 6</t>
        </is>
      </c>
      <c r="B106" t="inlineStr">
        <is>
          <t>Conventional</t>
        </is>
      </c>
      <c r="C106" t="inlineStr">
        <is>
          <t>7 Year ARM</t>
        </is>
      </c>
      <c r="D106" t="inlineStr">
        <is>
          <t>71ARM</t>
        </is>
      </c>
      <c r="E106" s="32">
        <v>3</v>
      </c>
      <c r="F106" s="32">
        <v>100.553</v>
      </c>
      <c r="G106" s="32">
        <v>100.553</v>
      </c>
      <c r="H106" s="32">
        <v>100.461</v>
      </c>
      <c r="I106" s="32">
        <v>100.369</v>
      </c>
      <c r="J106" s="33">
        <v>41976.4375</v>
      </c>
      <c r="K106" t="inlineStr">
        <is>
          <t>Conforming</t>
        </is>
      </c>
    </row>
    <row r="107" spans="1:15">
      <c r="A107" t="inlineStr">
        <is>
          <t>Conventional 7 Year ARM 7</t>
        </is>
      </c>
      <c r="B107" t="inlineStr">
        <is>
          <t>Conventional</t>
        </is>
      </c>
      <c r="C107" t="inlineStr">
        <is>
          <t>7 Year ARM</t>
        </is>
      </c>
      <c r="D107" t="inlineStr">
        <is>
          <t>71ARM</t>
        </is>
      </c>
      <c r="E107" s="32">
        <v>3.125</v>
      </c>
      <c r="F107" s="32">
        <v>101.041</v>
      </c>
      <c r="G107" s="32">
        <v>101.041</v>
      </c>
      <c r="H107" s="32">
        <v>100.944</v>
      </c>
      <c r="I107" s="32">
        <v>100.847</v>
      </c>
      <c r="J107" s="33">
        <v>41976.4375</v>
      </c>
      <c r="K107" t="inlineStr">
        <is>
          <t>Conforming</t>
        </is>
      </c>
    </row>
    <row r="108" spans="1:15">
      <c r="A108" t="inlineStr">
        <is>
          <t>Conventional 7 Year ARM 8</t>
        </is>
      </c>
      <c r="B108" t="inlineStr">
        <is>
          <t>Conventional</t>
        </is>
      </c>
      <c r="C108" t="inlineStr">
        <is>
          <t>7 Year ARM</t>
        </is>
      </c>
      <c r="D108" t="inlineStr">
        <is>
          <t>71ARM</t>
        </is>
      </c>
      <c r="E108" s="32">
        <v>3.25</v>
      </c>
      <c r="F108" s="32">
        <v>101.475</v>
      </c>
      <c r="G108" s="32">
        <v>101.475</v>
      </c>
      <c r="H108" s="32">
        <v>101.372</v>
      </c>
      <c r="I108" s="32">
        <v>101.27</v>
      </c>
      <c r="J108" s="33">
        <v>41976.4375</v>
      </c>
      <c r="K108" t="inlineStr">
        <is>
          <t>Conforming</t>
        </is>
      </c>
    </row>
    <row r="109" spans="1:15">
      <c r="A109" t="inlineStr">
        <is>
          <t>Conventional 7 Year ARM 9</t>
        </is>
      </c>
      <c r="B109" t="inlineStr">
        <is>
          <t>Conventional</t>
        </is>
      </c>
      <c r="C109" t="inlineStr">
        <is>
          <t>7 Year ARM</t>
        </is>
      </c>
      <c r="D109" t="inlineStr">
        <is>
          <t>71ARM</t>
        </is>
      </c>
      <c r="E109" s="32">
        <v>3.375</v>
      </c>
      <c r="F109" s="32">
        <v>101.909</v>
      </c>
      <c r="G109" s="32">
        <v>101.909</v>
      </c>
      <c r="H109" s="32">
        <v>101.801</v>
      </c>
      <c r="I109" s="32">
        <v>101.693</v>
      </c>
      <c r="J109" s="33">
        <v>41976.4375</v>
      </c>
      <c r="K109" t="inlineStr">
        <is>
          <t>Conforming</t>
        </is>
      </c>
    </row>
    <row r="110" spans="1:15">
      <c r="A110" t="inlineStr">
        <is>
          <t>Conventional 7 Year ARM 10</t>
        </is>
      </c>
      <c r="B110" t="inlineStr">
        <is>
          <t>Conventional</t>
        </is>
      </c>
      <c r="C110" t="inlineStr">
        <is>
          <t>7 Year ARM</t>
        </is>
      </c>
      <c r="D110" t="inlineStr">
        <is>
          <t>71ARM</t>
        </is>
      </c>
      <c r="E110" s="32">
        <v>3.5</v>
      </c>
      <c r="F110" s="32">
        <v>102.267</v>
      </c>
      <c r="G110" s="32">
        <v>102.267</v>
      </c>
      <c r="H110" s="32">
        <v>102.154</v>
      </c>
      <c r="I110" s="32">
        <v>102.042</v>
      </c>
      <c r="J110" s="33">
        <v>41976.4375</v>
      </c>
      <c r="K110" t="inlineStr">
        <is>
          <t>Conforming</t>
        </is>
      </c>
    </row>
    <row r="111" spans="1:15">
      <c r="A111" t="inlineStr">
        <is>
          <t>Conventional 7 Year ARM 11</t>
        </is>
      </c>
      <c r="B111" t="inlineStr">
        <is>
          <t>Conventional</t>
        </is>
      </c>
      <c r="C111" t="inlineStr">
        <is>
          <t>7 Year ARM</t>
        </is>
      </c>
      <c r="D111" t="inlineStr">
        <is>
          <t>71ARM</t>
        </is>
      </c>
      <c r="E111" s="32">
        <v>3.625</v>
      </c>
      <c r="F111" s="32">
        <v>102.626</v>
      </c>
      <c r="G111" s="32">
        <v>102.626</v>
      </c>
      <c r="H111" s="32">
        <v>102.508</v>
      </c>
      <c r="I111" s="32">
        <v>102.39</v>
      </c>
      <c r="J111" s="33">
        <v>41976.4375</v>
      </c>
      <c r="K111" t="inlineStr">
        <is>
          <t>Conforming</t>
        </is>
      </c>
    </row>
    <row r="112" spans="1:15">
      <c r="A112" t="inlineStr">
        <is>
          <t>Conventional 7 Year ARM 12</t>
        </is>
      </c>
      <c r="B112" t="inlineStr">
        <is>
          <t>Conventional</t>
        </is>
      </c>
      <c r="C112" t="inlineStr">
        <is>
          <t>7 Year ARM</t>
        </is>
      </c>
      <c r="D112" t="inlineStr">
        <is>
          <t>71ARM</t>
        </is>
      </c>
      <c r="E112" s="32">
        <v>3.75</v>
      </c>
      <c r="F112" s="32">
        <v>102.869</v>
      </c>
      <c r="G112" s="32">
        <v>102.869</v>
      </c>
      <c r="H112" s="32">
        <v>102.746</v>
      </c>
      <c r="I112" s="32">
        <v>102.623</v>
      </c>
      <c r="J112" s="33">
        <v>41976.4375</v>
      </c>
      <c r="K112" t="inlineStr">
        <is>
          <t>Conforming</t>
        </is>
      </c>
    </row>
    <row r="113" spans="1:15">
      <c r="A113" t="inlineStr">
        <is>
          <t>Conventional 7 Year ARM 13</t>
        </is>
      </c>
      <c r="B113" t="inlineStr">
        <is>
          <t>Conventional</t>
        </is>
      </c>
      <c r="C113" t="inlineStr">
        <is>
          <t>7 Year ARM</t>
        </is>
      </c>
      <c r="D113" t="inlineStr">
        <is>
          <t>71ARM</t>
        </is>
      </c>
      <c r="E113" s="32">
        <v>3.875</v>
      </c>
      <c r="F113" s="32">
        <v>103.113</v>
      </c>
      <c r="G113" s="32">
        <v>103.113</v>
      </c>
      <c r="H113" s="32">
        <v>102.985</v>
      </c>
      <c r="I113" s="32">
        <v>102.856</v>
      </c>
      <c r="J113" s="33">
        <v>41976.4375</v>
      </c>
      <c r="K113" t="inlineStr">
        <is>
          <t>Conforming</t>
        </is>
      </c>
    </row>
    <row r="114" spans="1:15">
      <c r="A114" t="inlineStr">
        <is>
          <t>Conventional 7 Year ARM 14</t>
        </is>
      </c>
      <c r="B114" t="inlineStr">
        <is>
          <t>Conventional</t>
        </is>
      </c>
      <c r="C114" t="inlineStr">
        <is>
          <t>7 Year ARM</t>
        </is>
      </c>
      <c r="D114" t="inlineStr">
        <is>
          <t>71ARM</t>
        </is>
      </c>
      <c r="E114" s="32">
        <v>4</v>
      </c>
      <c r="F114" s="32">
        <v>103.337</v>
      </c>
      <c r="G114" s="32">
        <v>103.337</v>
      </c>
      <c r="H114" s="32">
        <v>103.204</v>
      </c>
      <c r="I114" s="32">
        <v>103.07</v>
      </c>
      <c r="J114" s="33">
        <v>41976.4375</v>
      </c>
      <c r="K114" t="inlineStr">
        <is>
          <t>Conforming</t>
        </is>
      </c>
    </row>
    <row r="115" spans="1:15">
      <c r="A115" t="inlineStr">
        <is>
          <t>Conventional 7 Year ARM 15</t>
        </is>
      </c>
      <c r="B115" t="inlineStr">
        <is>
          <t>Conventional</t>
        </is>
      </c>
      <c r="C115" t="inlineStr">
        <is>
          <t>7 Year ARM</t>
        </is>
      </c>
      <c r="D115" t="inlineStr">
        <is>
          <t>71ARM</t>
        </is>
      </c>
      <c r="E115" s="32">
        <v>4.125</v>
      </c>
      <c r="F115" s="32">
        <v>103.561</v>
      </c>
      <c r="G115" s="32">
        <v>103.561</v>
      </c>
      <c r="H115" s="32">
        <v>103.422</v>
      </c>
      <c r="I115" s="32">
        <v>103.284</v>
      </c>
      <c r="J115" s="33">
        <v>41976.4375</v>
      </c>
      <c r="K115" t="inlineStr">
        <is>
          <t>Conforming</t>
        </is>
      </c>
    </row>
    <row r="116" spans="1:15">
      <c r="A116" t="inlineStr">
        <is>
          <t>Conventional 7 Year ARM 16</t>
        </is>
      </c>
      <c r="B116" t="inlineStr">
        <is>
          <t>Conventional</t>
        </is>
      </c>
      <c r="C116" t="inlineStr">
        <is>
          <t>7 Year ARM</t>
        </is>
      </c>
      <c r="D116" t="inlineStr">
        <is>
          <t>71ARM</t>
        </is>
      </c>
      <c r="E116" s="32">
        <v>4.25</v>
      </c>
      <c r="F116" s="32">
        <v>103.764</v>
      </c>
      <c r="G116" s="32">
        <v>103.764</v>
      </c>
      <c r="H116" s="32">
        <v>103.62</v>
      </c>
      <c r="I116" s="32">
        <v>103.476</v>
      </c>
      <c r="J116" s="33">
        <v>41976.4375</v>
      </c>
      <c r="K116" t="inlineStr">
        <is>
          <t>Conforming</t>
        </is>
      </c>
    </row>
    <row r="117" spans="1:15">
      <c r="A117" t="inlineStr">
        <is>
          <t>Conventional 7 Year ARM 17</t>
        </is>
      </c>
      <c r="B117" t="inlineStr">
        <is>
          <t>Conventional</t>
        </is>
      </c>
      <c r="C117" t="inlineStr">
        <is>
          <t>7 Year ARM</t>
        </is>
      </c>
      <c r="D117" t="inlineStr">
        <is>
          <t>71ARM</t>
        </is>
      </c>
      <c r="E117" s="32">
        <v>4.375</v>
      </c>
      <c r="F117" s="32">
        <v>103.968</v>
      </c>
      <c r="G117" s="32">
        <v>103.968</v>
      </c>
      <c r="H117" s="32">
        <v>103.818</v>
      </c>
      <c r="I117" s="32">
        <v>103.669</v>
      </c>
      <c r="J117" s="33">
        <v>41976.4375</v>
      </c>
      <c r="K117" t="inlineStr">
        <is>
          <t>Conforming</t>
        </is>
      </c>
    </row>
    <row r="118" spans="1:15">
      <c r="A118" t="inlineStr">
        <is>
          <t>Conventional 7 Year ARM 18</t>
        </is>
      </c>
      <c r="B118" t="inlineStr">
        <is>
          <t>Conventional</t>
        </is>
      </c>
      <c r="C118" t="inlineStr">
        <is>
          <t>7 Year ARM</t>
        </is>
      </c>
      <c r="D118" t="inlineStr">
        <is>
          <t>71ARM</t>
        </is>
      </c>
      <c r="E118" s="32">
        <v>4.5</v>
      </c>
      <c r="F118" s="32">
        <v>104.151</v>
      </c>
      <c r="G118" s="32">
        <v>104.151</v>
      </c>
      <c r="H118" s="32">
        <v>103.996</v>
      </c>
      <c r="I118" s="32">
        <v>103.842</v>
      </c>
      <c r="J118" s="33">
        <v>41976.4375</v>
      </c>
      <c r="K118" t="inlineStr">
        <is>
          <t>Conforming</t>
        </is>
      </c>
    </row>
    <row r="119" spans="1:15">
      <c r="A119" t="inlineStr">
        <is>
          <t>Conventional 7 Year ARM 19</t>
        </is>
      </c>
      <c r="B119" t="inlineStr">
        <is>
          <t>Conventional</t>
        </is>
      </c>
      <c r="C119" t="inlineStr">
        <is>
          <t>7 Year ARM</t>
        </is>
      </c>
      <c r="D119" t="inlineStr">
        <is>
          <t>71ARM</t>
        </is>
      </c>
      <c r="E119" s="32">
        <v>4.625</v>
      </c>
      <c r="F119" s="32">
        <v>104.333</v>
      </c>
      <c r="G119" s="32">
        <v>104.333</v>
      </c>
      <c r="H119" s="32">
        <v>104.174</v>
      </c>
      <c r="I119" s="32">
        <v>104.014</v>
      </c>
      <c r="J119" s="33">
        <v>41976.4375</v>
      </c>
      <c r="K119" t="inlineStr">
        <is>
          <t>Conforming</t>
        </is>
      </c>
    </row>
    <row r="120" spans="1:15">
      <c r="A120" t="inlineStr">
        <is>
          <t>FHA/VA 15 Year Fixed 1</t>
        </is>
      </c>
      <c r="B120" t="inlineStr">
        <is>
          <t>FHA</t>
        </is>
      </c>
      <c r="C120" t="inlineStr">
        <is>
          <t>15 Year Fixed</t>
        </is>
      </c>
      <c r="D120" t="inlineStr">
        <is>
          <t>15Y</t>
        </is>
      </c>
      <c r="E120" s="32">
        <v>2.75</v>
      </c>
      <c r="F120" s="32">
        <v>99.985</v>
      </c>
      <c r="G120" s="32">
        <v>99.78</v>
      </c>
      <c r="H120" s="32">
        <v>99.78</v>
      </c>
      <c r="I120" s="32">
        <v>99.656</v>
      </c>
      <c r="J120" s="33">
        <v>41976.4375</v>
      </c>
      <c r="K120" t="inlineStr">
        <is>
          <t>FHA</t>
        </is>
      </c>
    </row>
    <row r="121" spans="1:15">
      <c r="A121" t="inlineStr">
        <is>
          <t>FHA/VA 15 Year Fixed 2</t>
        </is>
      </c>
      <c r="B121" t="inlineStr">
        <is>
          <t>FHA</t>
        </is>
      </c>
      <c r="C121" t="inlineStr">
        <is>
          <t>15 Year Fixed</t>
        </is>
      </c>
      <c r="D121" t="inlineStr">
        <is>
          <t>15Y</t>
        </is>
      </c>
      <c r="E121" s="32">
        <v>2.875</v>
      </c>
      <c r="F121" s="32">
        <v>100.476</v>
      </c>
      <c r="G121" s="32">
        <v>100.271</v>
      </c>
      <c r="H121" s="32">
        <v>100.271</v>
      </c>
      <c r="I121" s="32">
        <v>100.147</v>
      </c>
      <c r="J121" s="33">
        <v>41976.4375</v>
      </c>
      <c r="K121" t="inlineStr">
        <is>
          <t>FHA</t>
        </is>
      </c>
    </row>
    <row r="122" spans="1:15">
      <c r="A122" t="inlineStr">
        <is>
          <t>FHA/VA 15 Year Fixed 3</t>
        </is>
      </c>
      <c r="B122" t="inlineStr">
        <is>
          <t>FHA</t>
        </is>
      </c>
      <c r="C122" t="inlineStr">
        <is>
          <t>15 Year Fixed</t>
        </is>
      </c>
      <c r="D122" t="inlineStr">
        <is>
          <t>15Y</t>
        </is>
      </c>
      <c r="E122" s="32">
        <v>3</v>
      </c>
      <c r="F122" s="32">
        <v>101.046</v>
      </c>
      <c r="G122" s="32">
        <v>100.84</v>
      </c>
      <c r="H122" s="32">
        <v>100.84</v>
      </c>
      <c r="I122" s="32">
        <v>100.696</v>
      </c>
      <c r="J122" s="33">
        <v>41976.4375</v>
      </c>
      <c r="K122" t="inlineStr">
        <is>
          <t>FHA</t>
        </is>
      </c>
    </row>
    <row r="123" spans="1:15">
      <c r="A123" t="inlineStr">
        <is>
          <t>FHA/VA 15 Year Fixed 4</t>
        </is>
      </c>
      <c r="B123" t="inlineStr">
        <is>
          <t>FHA</t>
        </is>
      </c>
      <c r="C123" t="inlineStr">
        <is>
          <t>15 Year Fixed</t>
        </is>
      </c>
      <c r="D123" t="inlineStr">
        <is>
          <t>15Y</t>
        </is>
      </c>
      <c r="E123" s="32">
        <v>3.125</v>
      </c>
      <c r="F123" s="32">
        <v>101.418</v>
      </c>
      <c r="G123" s="32">
        <v>101.212</v>
      </c>
      <c r="H123" s="32">
        <v>101.212</v>
      </c>
      <c r="I123" s="32">
        <v>101.068</v>
      </c>
      <c r="J123" s="33">
        <v>41976.4375</v>
      </c>
      <c r="K123" t="inlineStr">
        <is>
          <t>FHA</t>
        </is>
      </c>
    </row>
    <row r="124" spans="1:15">
      <c r="A124" t="inlineStr">
        <is>
          <t>FHA/VA 15 Year Fixed 5</t>
        </is>
      </c>
      <c r="B124" t="inlineStr">
        <is>
          <t>FHA</t>
        </is>
      </c>
      <c r="C124" t="inlineStr">
        <is>
          <t>15 Year Fixed</t>
        </is>
      </c>
      <c r="D124" t="inlineStr">
        <is>
          <t>15Y</t>
        </is>
      </c>
      <c r="E124" s="32">
        <v>3.25</v>
      </c>
      <c r="F124" s="32">
        <v>102.391</v>
      </c>
      <c r="G124" s="32">
        <v>102.168</v>
      </c>
      <c r="H124" s="32">
        <v>102.168</v>
      </c>
      <c r="I124" s="32">
        <v>102.016</v>
      </c>
      <c r="J124" s="33">
        <v>41976.4375</v>
      </c>
      <c r="K124" t="inlineStr">
        <is>
          <t>FHA</t>
        </is>
      </c>
    </row>
    <row r="125" spans="1:15">
      <c r="A125" t="inlineStr">
        <is>
          <t>FHA/VA 15 Year Fixed 6</t>
        </is>
      </c>
      <c r="B125" t="inlineStr">
        <is>
          <t>FHA</t>
        </is>
      </c>
      <c r="C125" t="inlineStr">
        <is>
          <t>15 Year Fixed</t>
        </is>
      </c>
      <c r="D125" t="inlineStr">
        <is>
          <t>15Y</t>
        </is>
      </c>
      <c r="E125" s="32">
        <v>3.375</v>
      </c>
      <c r="F125" s="32">
        <v>102.712</v>
      </c>
      <c r="G125" s="32">
        <v>102.49</v>
      </c>
      <c r="H125" s="32">
        <v>102.49</v>
      </c>
      <c r="I125" s="32">
        <v>102.337</v>
      </c>
      <c r="J125" s="33">
        <v>41976.4375</v>
      </c>
      <c r="K125" t="inlineStr">
        <is>
          <t>FHA</t>
        </is>
      </c>
    </row>
    <row r="126" spans="1:15">
      <c r="A126" t="inlineStr">
        <is>
          <t>FHA/VA 15 Year Fixed 7</t>
        </is>
      </c>
      <c r="B126" t="inlineStr">
        <is>
          <t>FHA</t>
        </is>
      </c>
      <c r="C126" t="inlineStr">
        <is>
          <t>15 Year Fixed</t>
        </is>
      </c>
      <c r="D126" t="inlineStr">
        <is>
          <t>15Y</t>
        </is>
      </c>
      <c r="E126" s="32">
        <v>3.5</v>
      </c>
      <c r="F126" s="32">
        <v>103.063</v>
      </c>
      <c r="G126" s="32">
        <v>102.839</v>
      </c>
      <c r="H126" s="32">
        <v>102.839</v>
      </c>
      <c r="I126" s="32">
        <v>102.666</v>
      </c>
      <c r="J126" s="33">
        <v>41976.4375</v>
      </c>
      <c r="K126" t="inlineStr">
        <is>
          <t>FHA</t>
        </is>
      </c>
    </row>
    <row r="127" spans="1:15">
      <c r="A127" t="inlineStr">
        <is>
          <t>FHA/VA 15 Year Fixed 8</t>
        </is>
      </c>
      <c r="B127" t="inlineStr">
        <is>
          <t>FHA</t>
        </is>
      </c>
      <c r="C127" t="inlineStr">
        <is>
          <t>15 Year Fixed</t>
        </is>
      </c>
      <c r="D127" t="inlineStr">
        <is>
          <t>15Y</t>
        </is>
      </c>
      <c r="E127" s="32">
        <v>3.625</v>
      </c>
      <c r="F127" s="32">
        <v>103.316</v>
      </c>
      <c r="G127" s="32">
        <v>103.092</v>
      </c>
      <c r="H127" s="32">
        <v>103.092</v>
      </c>
      <c r="I127" s="32">
        <v>102.919</v>
      </c>
      <c r="J127" s="33">
        <v>41976.4375</v>
      </c>
      <c r="K127" t="inlineStr">
        <is>
          <t>FHA</t>
        </is>
      </c>
    </row>
    <row r="128" spans="1:15">
      <c r="A128" t="inlineStr">
        <is>
          <t>FHA/VA 15 Year Fixed 9</t>
        </is>
      </c>
      <c r="B128" t="inlineStr">
        <is>
          <t>FHA</t>
        </is>
      </c>
      <c r="C128" t="inlineStr">
        <is>
          <t>15 Year Fixed</t>
        </is>
      </c>
      <c r="D128" t="inlineStr">
        <is>
          <t>15Y</t>
        </is>
      </c>
      <c r="E128" s="32">
        <v>3.75</v>
      </c>
      <c r="F128" s="32">
        <v>104.555</v>
      </c>
      <c r="G128" s="32">
        <v>104.361</v>
      </c>
      <c r="H128" s="32">
        <v>104.361</v>
      </c>
      <c r="I128" s="32">
        <v>104.204</v>
      </c>
      <c r="J128" s="33">
        <v>41976.4375</v>
      </c>
      <c r="K128" t="inlineStr">
        <is>
          <t>FHA</t>
        </is>
      </c>
    </row>
    <row r="129" spans="1:15">
      <c r="A129" t="inlineStr">
        <is>
          <t>FHA/VA 15 Year Fixed 10</t>
        </is>
      </c>
      <c r="B129" t="inlineStr">
        <is>
          <t>FHA</t>
        </is>
      </c>
      <c r="C129" t="inlineStr">
        <is>
          <t>15 Year Fixed</t>
        </is>
      </c>
      <c r="D129" t="inlineStr">
        <is>
          <t>15Y</t>
        </is>
      </c>
      <c r="E129" s="32">
        <v>3.875</v>
      </c>
      <c r="F129" s="32">
        <v>104.807</v>
      </c>
      <c r="G129" s="32">
        <v>104.612</v>
      </c>
      <c r="H129" s="32">
        <v>104.612</v>
      </c>
      <c r="I129" s="32">
        <v>104.456</v>
      </c>
      <c r="J129" s="33">
        <v>41976.4375</v>
      </c>
      <c r="K129" t="inlineStr">
        <is>
          <t>FHA</t>
        </is>
      </c>
    </row>
    <row r="130" spans="1:15">
      <c r="A130" t="inlineStr">
        <is>
          <t>FHA/VA 30 Year Fixed 1</t>
        </is>
      </c>
      <c r="B130" t="inlineStr">
        <is>
          <t>FHA</t>
        </is>
      </c>
      <c r="C130" t="inlineStr">
        <is>
          <t>30 Year Fixed</t>
        </is>
      </c>
      <c r="D130" t="inlineStr">
        <is>
          <t>30Y</t>
        </is>
      </c>
      <c r="E130" s="32">
        <v>3.25</v>
      </c>
      <c r="F130" s="32">
        <v>101.388</v>
      </c>
      <c r="G130" s="32">
        <v>101.124</v>
      </c>
      <c r="H130" s="32">
        <v>101.124</v>
      </c>
      <c r="I130" s="32">
        <v>100.947</v>
      </c>
      <c r="J130" s="33">
        <v>41976.4375</v>
      </c>
      <c r="K130" t="inlineStr">
        <is>
          <t>FHA</t>
        </is>
      </c>
    </row>
    <row r="131" spans="1:15">
      <c r="A131" t="inlineStr">
        <is>
          <t>FHA/VA 30 Year Fixed 2</t>
        </is>
      </c>
      <c r="B131" t="inlineStr">
        <is>
          <t>FHA</t>
        </is>
      </c>
      <c r="C131" t="inlineStr">
        <is>
          <t>30 Year Fixed</t>
        </is>
      </c>
      <c r="D131" t="inlineStr">
        <is>
          <t>30Y</t>
        </is>
      </c>
      <c r="E131" s="32">
        <v>3.375</v>
      </c>
      <c r="F131" s="32">
        <v>101.875</v>
      </c>
      <c r="G131" s="32">
        <v>101.611</v>
      </c>
      <c r="H131" s="32">
        <v>101.611</v>
      </c>
      <c r="I131" s="32">
        <v>101.435</v>
      </c>
      <c r="J131" s="33">
        <v>41976.4375</v>
      </c>
      <c r="K131" t="inlineStr">
        <is>
          <t>FHA</t>
        </is>
      </c>
    </row>
    <row r="132" spans="1:15">
      <c r="A132" t="inlineStr">
        <is>
          <t>FHA/VA 30 Year Fixed 3</t>
        </is>
      </c>
      <c r="B132" t="inlineStr">
        <is>
          <t>FHA</t>
        </is>
      </c>
      <c r="C132" t="inlineStr">
        <is>
          <t>30 Year Fixed</t>
        </is>
      </c>
      <c r="D132" t="inlineStr">
        <is>
          <t>30Y</t>
        </is>
      </c>
      <c r="E132" s="32">
        <v>3.5</v>
      </c>
      <c r="F132" s="32">
        <v>102.362</v>
      </c>
      <c r="G132" s="32">
        <v>102.098</v>
      </c>
      <c r="H132" s="32">
        <v>102.098</v>
      </c>
      <c r="I132" s="32">
        <v>101.922</v>
      </c>
      <c r="J132" s="33">
        <v>41976.4375</v>
      </c>
      <c r="K132" t="inlineStr">
        <is>
          <t>FHA</t>
        </is>
      </c>
    </row>
    <row r="133" spans="1:15">
      <c r="A133" t="inlineStr">
        <is>
          <t>FHA/VA 30 Year Fixed 4</t>
        </is>
      </c>
      <c r="B133" t="inlineStr">
        <is>
          <t>FHA</t>
        </is>
      </c>
      <c r="C133" t="inlineStr">
        <is>
          <t>30 Year Fixed</t>
        </is>
      </c>
      <c r="D133" t="inlineStr">
        <is>
          <t>30Y</t>
        </is>
      </c>
      <c r="E133" s="32">
        <v>3.625</v>
      </c>
      <c r="F133" s="32">
        <v>103.076</v>
      </c>
      <c r="G133" s="32">
        <v>102.812</v>
      </c>
      <c r="H133" s="32">
        <v>102.812</v>
      </c>
      <c r="I133" s="32">
        <v>102.636</v>
      </c>
      <c r="J133" s="33">
        <v>41976.4375</v>
      </c>
      <c r="K133" t="inlineStr">
        <is>
          <t>FHA</t>
        </is>
      </c>
    </row>
    <row r="134" spans="1:15">
      <c r="A134" t="inlineStr">
        <is>
          <t>FHA/VA 30 Year Fixed 5</t>
        </is>
      </c>
      <c r="B134" t="inlineStr">
        <is>
          <t>FHA</t>
        </is>
      </c>
      <c r="C134" t="inlineStr">
        <is>
          <t>30 Year Fixed</t>
        </is>
      </c>
      <c r="D134" t="inlineStr">
        <is>
          <t>30Y</t>
        </is>
      </c>
      <c r="E134" s="32">
        <v>3.75</v>
      </c>
      <c r="F134" s="32">
        <v>104.24</v>
      </c>
      <c r="G134" s="32">
        <v>103.95</v>
      </c>
      <c r="H134" s="32">
        <v>103.95</v>
      </c>
      <c r="I134" s="32">
        <v>103.745</v>
      </c>
      <c r="J134" s="33">
        <v>41976.4375</v>
      </c>
      <c r="K134" t="inlineStr">
        <is>
          <t>FHA</t>
        </is>
      </c>
    </row>
    <row r="135" spans="1:15">
      <c r="A135" t="inlineStr">
        <is>
          <t>FHA/VA 30 Year Fixed 6</t>
        </is>
      </c>
      <c r="B135" t="inlineStr">
        <is>
          <t>FHA</t>
        </is>
      </c>
      <c r="C135" t="inlineStr">
        <is>
          <t>30 Year Fixed</t>
        </is>
      </c>
      <c r="D135" t="inlineStr">
        <is>
          <t>30Y</t>
        </is>
      </c>
      <c r="E135" s="32">
        <v>3.875</v>
      </c>
      <c r="F135" s="32">
        <v>104.954</v>
      </c>
      <c r="G135" s="32">
        <v>104.664</v>
      </c>
      <c r="H135" s="32">
        <v>104.664</v>
      </c>
      <c r="I135" s="32">
        <v>104.459</v>
      </c>
      <c r="J135" s="33">
        <v>41976.4375</v>
      </c>
      <c r="K135" t="inlineStr">
        <is>
          <t>FHA</t>
        </is>
      </c>
    </row>
    <row r="136" spans="1:15">
      <c r="A136" t="inlineStr">
        <is>
          <t>FHA/VA 30 Year Fixed 7</t>
        </is>
      </c>
      <c r="B136" t="inlineStr">
        <is>
          <t>FHA</t>
        </is>
      </c>
      <c r="C136" t="inlineStr">
        <is>
          <t>30 Year Fixed</t>
        </is>
      </c>
      <c r="D136" t="inlineStr">
        <is>
          <t>30Y</t>
        </is>
      </c>
      <c r="E136" s="32">
        <v>4</v>
      </c>
      <c r="F136" s="32">
        <v>105.531</v>
      </c>
      <c r="G136" s="32">
        <v>105.242</v>
      </c>
      <c r="H136" s="32">
        <v>105.242</v>
      </c>
      <c r="I136" s="32">
        <v>105.037</v>
      </c>
      <c r="J136" s="33">
        <v>41976.4375</v>
      </c>
      <c r="K136" t="inlineStr">
        <is>
          <t>FHA</t>
        </is>
      </c>
    </row>
    <row r="137" spans="1:15">
      <c r="A137" t="inlineStr">
        <is>
          <t>FHA/VA 30 Year Fixed 8</t>
        </is>
      </c>
      <c r="B137" t="inlineStr">
        <is>
          <t>FHA</t>
        </is>
      </c>
      <c r="C137" t="inlineStr">
        <is>
          <t>30 Year Fixed</t>
        </is>
      </c>
      <c r="D137" t="inlineStr">
        <is>
          <t>30Y</t>
        </is>
      </c>
      <c r="E137" s="32">
        <v>4.125</v>
      </c>
      <c r="F137" s="32">
        <v>105.722</v>
      </c>
      <c r="G137" s="32">
        <v>105.433</v>
      </c>
      <c r="H137" s="32">
        <v>105.433</v>
      </c>
      <c r="I137" s="32">
        <v>105.227</v>
      </c>
      <c r="J137" s="33">
        <v>41976.4375</v>
      </c>
      <c r="K137" t="inlineStr">
        <is>
          <t>FHA</t>
        </is>
      </c>
    </row>
    <row r="138" spans="1:15">
      <c r="A138" t="inlineStr">
        <is>
          <t>FHA/VA 30 Year Fixed 9</t>
        </is>
      </c>
      <c r="B138" t="inlineStr">
        <is>
          <t>FHA</t>
        </is>
      </c>
      <c r="C138" t="inlineStr">
        <is>
          <t>30 Year Fixed</t>
        </is>
      </c>
      <c r="D138" t="inlineStr">
        <is>
          <t>30Y</t>
        </is>
      </c>
      <c r="E138" s="32">
        <v>4.25</v>
      </c>
      <c r="F138" s="32">
        <v>105.997</v>
      </c>
      <c r="G138" s="32">
        <v>105.706</v>
      </c>
      <c r="H138" s="32">
        <v>105.706</v>
      </c>
      <c r="I138" s="32">
        <v>105.48</v>
      </c>
      <c r="J138" s="33">
        <v>41976.4375</v>
      </c>
      <c r="K138" t="inlineStr">
        <is>
          <t>FHA</t>
        </is>
      </c>
    </row>
    <row r="139" spans="1:15">
      <c r="A139" t="inlineStr">
        <is>
          <t>FHA/VA 30 Year Fixed 10</t>
        </is>
      </c>
      <c r="B139" t="inlineStr">
        <is>
          <t>FHA</t>
        </is>
      </c>
      <c r="C139" t="inlineStr">
        <is>
          <t>30 Year Fixed</t>
        </is>
      </c>
      <c r="D139" t="inlineStr">
        <is>
          <t>30Y</t>
        </is>
      </c>
      <c r="E139" s="32">
        <v>4.375</v>
      </c>
      <c r="F139" s="32">
        <v>106.438</v>
      </c>
      <c r="G139" s="32">
        <v>106.147</v>
      </c>
      <c r="H139" s="32">
        <v>106.147</v>
      </c>
      <c r="I139" s="32">
        <v>105.921</v>
      </c>
      <c r="J139" s="33">
        <v>41976.4375</v>
      </c>
      <c r="K139" t="inlineStr">
        <is>
          <t>FHA</t>
        </is>
      </c>
    </row>
    <row r="140" spans="1:15">
      <c r="A140" t="inlineStr">
        <is>
          <t>FHA/VA 30 Year Fixed - Jumbo 1</t>
        </is>
      </c>
      <c r="B140" t="inlineStr">
        <is>
          <t>FHA</t>
        </is>
      </c>
      <c r="C140" t="inlineStr">
        <is>
          <t>30 Year Fixed</t>
        </is>
      </c>
      <c r="D140" t="inlineStr">
        <is>
          <t>30Y</t>
        </is>
      </c>
      <c r="E140" s="32">
        <v>3.25</v>
      </c>
      <c r="F140" s="32">
        <v>100.313</v>
      </c>
      <c r="G140" s="32">
        <v>100.225</v>
      </c>
      <c r="H140" s="32">
        <v>100.049</v>
      </c>
      <c r="I140" s="32">
        <v>99.872</v>
      </c>
      <c r="J140" s="33">
        <v>41976.4375</v>
      </c>
      <c r="K140" t="inlineStr">
        <is>
          <t>FHA</t>
        </is>
      </c>
    </row>
    <row r="141" spans="1:15">
      <c r="A141" t="inlineStr">
        <is>
          <t>FHA/VA 30 Year Fixed - Jumbo 2</t>
        </is>
      </c>
      <c r="B141" t="inlineStr">
        <is>
          <t>FHA</t>
        </is>
      </c>
      <c r="C141" t="inlineStr">
        <is>
          <t>30 Year Fixed</t>
        </is>
      </c>
      <c r="D141" t="inlineStr">
        <is>
          <t>30Y</t>
        </is>
      </c>
      <c r="E141" s="32">
        <v>3.375</v>
      </c>
      <c r="F141" s="32">
        <v>100.8</v>
      </c>
      <c r="G141" s="32">
        <v>100.712</v>
      </c>
      <c r="H141" s="32">
        <v>100.536</v>
      </c>
      <c r="I141" s="32">
        <v>100.36</v>
      </c>
      <c r="J141" s="33">
        <v>41976.4375</v>
      </c>
      <c r="K141" t="inlineStr">
        <is>
          <t>FHA</t>
        </is>
      </c>
    </row>
    <row r="142" spans="1:15">
      <c r="A142" t="inlineStr">
        <is>
          <t>FHA/VA 30 Year Fixed - Jumbo 3</t>
        </is>
      </c>
      <c r="B142" t="inlineStr">
        <is>
          <t>FHA</t>
        </is>
      </c>
      <c r="C142" t="inlineStr">
        <is>
          <t>30 Year Fixed</t>
        </is>
      </c>
      <c r="D142" t="inlineStr">
        <is>
          <t>30Y</t>
        </is>
      </c>
      <c r="E142" s="32">
        <v>3.5</v>
      </c>
      <c r="F142" s="32">
        <v>101.287</v>
      </c>
      <c r="G142" s="32">
        <v>101.199</v>
      </c>
      <c r="H142" s="32">
        <v>101.023</v>
      </c>
      <c r="I142" s="32">
        <v>100.847</v>
      </c>
      <c r="J142" s="33">
        <v>41976.4375</v>
      </c>
      <c r="K142" t="inlineStr">
        <is>
          <t>FHA</t>
        </is>
      </c>
    </row>
    <row r="143" spans="1:15">
      <c r="A143" t="inlineStr">
        <is>
          <t>FHA/VA 30 Year Fixed - Jumbo 4</t>
        </is>
      </c>
      <c r="B143" t="inlineStr">
        <is>
          <t>FHA</t>
        </is>
      </c>
      <c r="C143" t="inlineStr">
        <is>
          <t>30 Year Fixed</t>
        </is>
      </c>
      <c r="D143" t="inlineStr">
        <is>
          <t>30Y</t>
        </is>
      </c>
      <c r="E143" s="32">
        <v>3.625</v>
      </c>
      <c r="F143" s="32">
        <v>102.001</v>
      </c>
      <c r="G143" s="32">
        <v>101.914</v>
      </c>
      <c r="H143" s="32">
        <v>101.737</v>
      </c>
      <c r="I143" s="32">
        <v>101.561</v>
      </c>
      <c r="J143" s="33">
        <v>41976.4375</v>
      </c>
      <c r="K143" t="inlineStr">
        <is>
          <t>FHA</t>
        </is>
      </c>
    </row>
    <row r="144" spans="1:15">
      <c r="A144" t="inlineStr">
        <is>
          <t>FHA/VA 30 Year Fixed - Jumbo 5</t>
        </is>
      </c>
      <c r="B144" t="inlineStr">
        <is>
          <t>FHA</t>
        </is>
      </c>
      <c r="C144" t="inlineStr">
        <is>
          <t>30 Year Fixed</t>
        </is>
      </c>
      <c r="D144" t="inlineStr">
        <is>
          <t>30Y</t>
        </is>
      </c>
      <c r="E144" s="32">
        <v>3.75</v>
      </c>
      <c r="F144" s="32">
        <v>103.165</v>
      </c>
      <c r="G144" s="32">
        <v>103.08</v>
      </c>
      <c r="H144" s="32">
        <v>102.875</v>
      </c>
      <c r="I144" s="32">
        <v>102.67</v>
      </c>
      <c r="J144" s="33">
        <v>41976.4375</v>
      </c>
      <c r="K144" t="inlineStr">
        <is>
          <t>FHA</t>
        </is>
      </c>
    </row>
    <row r="145" spans="1:15">
      <c r="A145" t="inlineStr">
        <is>
          <t>FHA/VA 30 Year Fixed - Jumbo 6</t>
        </is>
      </c>
      <c r="B145" t="inlineStr">
        <is>
          <t>FHA</t>
        </is>
      </c>
      <c r="C145" t="inlineStr">
        <is>
          <t>30 Year Fixed</t>
        </is>
      </c>
      <c r="D145" t="inlineStr">
        <is>
          <t>30Y</t>
        </is>
      </c>
      <c r="E145" s="32">
        <v>3.875</v>
      </c>
      <c r="F145" s="32">
        <v>103.879</v>
      </c>
      <c r="G145" s="32">
        <v>103.794</v>
      </c>
      <c r="H145" s="32">
        <v>103.589</v>
      </c>
      <c r="I145" s="32">
        <v>103.384</v>
      </c>
      <c r="J145" s="33">
        <v>41976.4375</v>
      </c>
      <c r="K145" t="inlineStr">
        <is>
          <t>FHA</t>
        </is>
      </c>
    </row>
    <row r="146" spans="1:15">
      <c r="A146" t="inlineStr">
        <is>
          <t>FHA/VA 30 Year Fixed - Jumbo 7</t>
        </is>
      </c>
      <c r="B146" t="inlineStr">
        <is>
          <t>FHA</t>
        </is>
      </c>
      <c r="C146" t="inlineStr">
        <is>
          <t>30 Year Fixed</t>
        </is>
      </c>
      <c r="D146" t="inlineStr">
        <is>
          <t>30Y</t>
        </is>
      </c>
      <c r="E146" s="32">
        <v>4</v>
      </c>
      <c r="F146" s="32">
        <v>104.456</v>
      </c>
      <c r="G146" s="32">
        <v>104.372</v>
      </c>
      <c r="H146" s="32">
        <v>104.167</v>
      </c>
      <c r="I146" s="32">
        <v>103.962</v>
      </c>
      <c r="J146" s="33">
        <v>41976.4375</v>
      </c>
      <c r="K146" t="inlineStr">
        <is>
          <t>FHA</t>
        </is>
      </c>
    </row>
    <row r="147" spans="1:15">
      <c r="A147" t="inlineStr">
        <is>
          <t>FHA/VA 30 Year Fixed - Jumbo 8</t>
        </is>
      </c>
      <c r="B147" t="inlineStr">
        <is>
          <t>FHA</t>
        </is>
      </c>
      <c r="C147" t="inlineStr">
        <is>
          <t>30 Year Fixed</t>
        </is>
      </c>
      <c r="D147" t="inlineStr">
        <is>
          <t>30Y</t>
        </is>
      </c>
      <c r="E147" s="32">
        <v>4.125</v>
      </c>
      <c r="F147" s="32">
        <v>104.647</v>
      </c>
      <c r="G147" s="32">
        <v>104.563</v>
      </c>
      <c r="H147" s="32">
        <v>104.358</v>
      </c>
      <c r="I147" s="32">
        <v>104.152</v>
      </c>
      <c r="J147" s="33">
        <v>41976.4375</v>
      </c>
      <c r="K147" t="inlineStr">
        <is>
          <t>FHA</t>
        </is>
      </c>
    </row>
    <row r="148" spans="1:15">
      <c r="A148" t="inlineStr">
        <is>
          <t>FHA/VA 30 Year Fixed - Jumbo 9</t>
        </is>
      </c>
      <c r="B148" t="inlineStr">
        <is>
          <t>FHA</t>
        </is>
      </c>
      <c r="C148" t="inlineStr">
        <is>
          <t>30 Year Fixed</t>
        </is>
      </c>
      <c r="D148" t="inlineStr">
        <is>
          <t>30Y</t>
        </is>
      </c>
      <c r="E148" s="32">
        <v>4.25</v>
      </c>
      <c r="F148" s="32">
        <v>104.922</v>
      </c>
      <c r="G148" s="32">
        <v>104.856</v>
      </c>
      <c r="H148" s="32">
        <v>104.631</v>
      </c>
      <c r="I148" s="32">
        <v>104.405</v>
      </c>
      <c r="J148" s="33">
        <v>41976.4375</v>
      </c>
      <c r="K148" t="inlineStr">
        <is>
          <t>FHA</t>
        </is>
      </c>
    </row>
    <row r="149" spans="1:15">
      <c r="A149" t="inlineStr">
        <is>
          <t>FHA/VA 30 Year Fixed - Jumbo 10</t>
        </is>
      </c>
      <c r="B149" t="inlineStr">
        <is>
          <t>FHA</t>
        </is>
      </c>
      <c r="C149" t="inlineStr">
        <is>
          <t>30 Year Fixed</t>
        </is>
      </c>
      <c r="D149" t="inlineStr">
        <is>
          <t>30Y</t>
        </is>
      </c>
      <c r="E149" s="32">
        <v>4.375</v>
      </c>
      <c r="F149" s="32">
        <v>105.363</v>
      </c>
      <c r="G149" s="32">
        <v>105.297</v>
      </c>
      <c r="H149" s="32">
        <v>105.072</v>
      </c>
      <c r="I149" s="32">
        <v>104.846</v>
      </c>
      <c r="J149" s="33">
        <v>41976.4375</v>
      </c>
      <c r="K149" t="inlineStr">
        <is>
          <t>FHA</t>
        </is>
      </c>
    </row>
    <row r="150" spans="1:15">
      <c r="A150" t="inlineStr">
        <is>
          <t>FNMA High Balance 10 Year ARM 1</t>
        </is>
      </c>
      <c r="B150" t="inlineStr">
        <is>
          <t>Conventional</t>
        </is>
      </c>
      <c r="C150" t="inlineStr">
        <is>
          <t>10 Year ARM</t>
        </is>
      </c>
      <c r="D150" t="inlineStr">
        <is>
          <t>101ARM</t>
        </is>
      </c>
      <c r="E150" s="32">
        <v>2.75</v>
      </c>
      <c r="F150" s="32">
        <v>96.453</v>
      </c>
      <c r="G150" s="32">
        <v>96.355</v>
      </c>
      <c r="H150" s="32">
        <v>96.238</v>
      </c>
      <c r="I150" s="32">
        <v>96.163</v>
      </c>
      <c r="J150" s="33">
        <v>41976.4375</v>
      </c>
      <c r="K150" t="inlineStr">
        <is>
          <t>FNMAJumboConforming</t>
        </is>
      </c>
    </row>
    <row r="151" spans="1:15">
      <c r="A151" t="inlineStr">
        <is>
          <t>FNMA High Balance 10 Year ARM 2</t>
        </is>
      </c>
      <c r="B151" t="inlineStr">
        <is>
          <t>Conventional</t>
        </is>
      </c>
      <c r="C151" t="inlineStr">
        <is>
          <t>10 Year ARM</t>
        </is>
      </c>
      <c r="D151" t="inlineStr">
        <is>
          <t>101ARM</t>
        </is>
      </c>
      <c r="E151" s="32">
        <v>2.875</v>
      </c>
      <c r="F151" s="32">
        <v>97.315</v>
      </c>
      <c r="G151" s="32">
        <v>97.211</v>
      </c>
      <c r="H151" s="32">
        <v>97.088</v>
      </c>
      <c r="I151" s="32">
        <v>97.011</v>
      </c>
      <c r="J151" s="33">
        <v>41976.4375</v>
      </c>
      <c r="K151" t="inlineStr">
        <is>
          <t>FNMAJumboConforming</t>
        </is>
      </c>
    </row>
    <row r="152" spans="1:15">
      <c r="A152" t="inlineStr">
        <is>
          <t>FNMA High Balance 10 Year ARM 3</t>
        </is>
      </c>
      <c r="B152" t="inlineStr">
        <is>
          <t>Conventional</t>
        </is>
      </c>
      <c r="C152" t="inlineStr">
        <is>
          <t>10 Year ARM</t>
        </is>
      </c>
      <c r="D152" t="inlineStr">
        <is>
          <t>101ARM</t>
        </is>
      </c>
      <c r="E152" s="32">
        <v>3</v>
      </c>
      <c r="F152" s="32">
        <v>98.176</v>
      </c>
      <c r="G152" s="32">
        <v>98.068</v>
      </c>
      <c r="H152" s="32">
        <v>97.939</v>
      </c>
      <c r="I152" s="32">
        <v>97.859</v>
      </c>
      <c r="J152" s="33">
        <v>41976.4375</v>
      </c>
      <c r="K152" t="inlineStr">
        <is>
          <t>FNMAJumboConforming</t>
        </is>
      </c>
    </row>
    <row r="153" spans="1:15">
      <c r="A153" t="inlineStr">
        <is>
          <t>FNMA High Balance 10 Year ARM 4</t>
        </is>
      </c>
      <c r="B153" t="inlineStr">
        <is>
          <t>Conventional</t>
        </is>
      </c>
      <c r="C153" t="inlineStr">
        <is>
          <t>10 Year ARM</t>
        </is>
      </c>
      <c r="D153" t="inlineStr">
        <is>
          <t>101ARM</t>
        </is>
      </c>
      <c r="E153" s="32">
        <v>3.125</v>
      </c>
      <c r="F153" s="32">
        <v>98.874</v>
      </c>
      <c r="G153" s="32">
        <v>98.76</v>
      </c>
      <c r="H153" s="32">
        <v>98.625</v>
      </c>
      <c r="I153" s="32">
        <v>98.544</v>
      </c>
      <c r="J153" s="33">
        <v>41976.4375</v>
      </c>
      <c r="K153" t="inlineStr">
        <is>
          <t>FNMAJumboConforming</t>
        </is>
      </c>
    </row>
    <row r="154" spans="1:15">
      <c r="A154" t="inlineStr">
        <is>
          <t>FNMA High Balance 10 Year ARM 5</t>
        </is>
      </c>
      <c r="B154" t="inlineStr">
        <is>
          <t>Conventional</t>
        </is>
      </c>
      <c r="C154" t="inlineStr">
        <is>
          <t>10 Year ARM</t>
        </is>
      </c>
      <c r="D154" t="inlineStr">
        <is>
          <t>101ARM</t>
        </is>
      </c>
      <c r="E154" s="32">
        <v>3.25</v>
      </c>
      <c r="F154" s="32">
        <v>99.571</v>
      </c>
      <c r="G154" s="32">
        <v>99.453</v>
      </c>
      <c r="H154" s="32">
        <v>99.312</v>
      </c>
      <c r="I154" s="32">
        <v>99.228</v>
      </c>
      <c r="J154" s="33">
        <v>41976.4375</v>
      </c>
      <c r="K154" t="inlineStr">
        <is>
          <t>FNMAJumboConforming</t>
        </is>
      </c>
    </row>
    <row r="155" spans="1:15">
      <c r="A155" t="inlineStr">
        <is>
          <t>FNMA High Balance 10 Year ARM 6</t>
        </is>
      </c>
      <c r="B155" t="inlineStr">
        <is>
          <t>Conventional</t>
        </is>
      </c>
      <c r="C155" t="inlineStr">
        <is>
          <t>10 Year ARM</t>
        </is>
      </c>
      <c r="D155" t="inlineStr">
        <is>
          <t>101ARM</t>
        </is>
      </c>
      <c r="E155" s="32">
        <v>3.375</v>
      </c>
      <c r="F155" s="32">
        <v>100.096</v>
      </c>
      <c r="G155" s="32">
        <v>99.972</v>
      </c>
      <c r="H155" s="32">
        <v>99.825</v>
      </c>
      <c r="I155" s="32">
        <v>99.74</v>
      </c>
      <c r="J155" s="33">
        <v>41976.4375</v>
      </c>
      <c r="K155" t="inlineStr">
        <is>
          <t>FNMAJumboConforming</t>
        </is>
      </c>
    </row>
    <row r="156" spans="1:15">
      <c r="A156" t="inlineStr">
        <is>
          <t>FNMA High Balance 10 Year ARM 7</t>
        </is>
      </c>
      <c r="B156" t="inlineStr">
        <is>
          <t>Conventional</t>
        </is>
      </c>
      <c r="C156" t="inlineStr">
        <is>
          <t>10 Year ARM</t>
        </is>
      </c>
      <c r="D156" t="inlineStr">
        <is>
          <t>101ARM</t>
        </is>
      </c>
      <c r="E156" s="32">
        <v>3.5</v>
      </c>
      <c r="F156" s="32">
        <v>100.621</v>
      </c>
      <c r="G156" s="32">
        <v>100.492</v>
      </c>
      <c r="H156" s="32">
        <v>100.339</v>
      </c>
      <c r="I156" s="32">
        <v>100.252</v>
      </c>
      <c r="J156" s="33">
        <v>41976.4375</v>
      </c>
      <c r="K156" t="inlineStr">
        <is>
          <t>FNMAJumboConforming</t>
        </is>
      </c>
    </row>
    <row r="157" spans="1:15">
      <c r="A157" t="inlineStr">
        <is>
          <t>FNMA High Balance 10 Year ARM 8</t>
        </is>
      </c>
      <c r="B157" t="inlineStr">
        <is>
          <t>Conventional</t>
        </is>
      </c>
      <c r="C157" t="inlineStr">
        <is>
          <t>10 Year ARM</t>
        </is>
      </c>
      <c r="D157" t="inlineStr">
        <is>
          <t>101ARM</t>
        </is>
      </c>
      <c r="E157" s="32">
        <v>3.625</v>
      </c>
      <c r="F157" s="32">
        <v>101.106</v>
      </c>
      <c r="G157" s="32">
        <v>100.971</v>
      </c>
      <c r="H157" s="32">
        <v>100.813</v>
      </c>
      <c r="I157" s="32">
        <v>100.723</v>
      </c>
      <c r="J157" s="33">
        <v>41976.4375</v>
      </c>
      <c r="K157" t="inlineStr">
        <is>
          <t>FNMAJumboConforming</t>
        </is>
      </c>
    </row>
    <row r="158" spans="1:15">
      <c r="A158" t="inlineStr">
        <is>
          <t>FNMA High Balance 10 Year ARM 9</t>
        </is>
      </c>
      <c r="B158" t="inlineStr">
        <is>
          <t>Conventional</t>
        </is>
      </c>
      <c r="C158" t="inlineStr">
        <is>
          <t>10 Year ARM</t>
        </is>
      </c>
      <c r="D158" t="inlineStr">
        <is>
          <t>101ARM</t>
        </is>
      </c>
      <c r="E158" s="32">
        <v>3.75</v>
      </c>
      <c r="F158" s="32">
        <v>101.591</v>
      </c>
      <c r="G158" s="32">
        <v>101.451</v>
      </c>
      <c r="H158" s="32">
        <v>101.287</v>
      </c>
      <c r="I158" s="32">
        <v>101.195</v>
      </c>
      <c r="J158" s="33">
        <v>41976.4375</v>
      </c>
      <c r="K158" t="inlineStr">
        <is>
          <t>FNMAJumboConforming</t>
        </is>
      </c>
    </row>
    <row r="159" spans="1:15">
      <c r="A159" t="inlineStr">
        <is>
          <t>FNMA High Balance 10 Year ARM 10</t>
        </is>
      </c>
      <c r="B159" t="inlineStr">
        <is>
          <t>Conventional</t>
        </is>
      </c>
      <c r="C159" t="inlineStr">
        <is>
          <t>10 Year ARM</t>
        </is>
      </c>
      <c r="D159" t="inlineStr">
        <is>
          <t>101ARM</t>
        </is>
      </c>
      <c r="E159" s="32">
        <v>3.875</v>
      </c>
      <c r="F159" s="32">
        <v>101.969</v>
      </c>
      <c r="G159" s="32">
        <v>101.824</v>
      </c>
      <c r="H159" s="32">
        <v>101.654</v>
      </c>
      <c r="I159" s="32">
        <v>101.56</v>
      </c>
      <c r="J159" s="33">
        <v>41976.4375</v>
      </c>
      <c r="K159" t="inlineStr">
        <is>
          <t>FNMAJumboConforming</t>
        </is>
      </c>
    </row>
    <row r="160" spans="1:15">
      <c r="A160" t="inlineStr">
        <is>
          <t>FNMA High Balance 10 Year ARM 11</t>
        </is>
      </c>
      <c r="B160" t="inlineStr">
        <is>
          <t>Conventional</t>
        </is>
      </c>
      <c r="C160" t="inlineStr">
        <is>
          <t>10 Year ARM</t>
        </is>
      </c>
      <c r="D160" t="inlineStr">
        <is>
          <t>101ARM</t>
        </is>
      </c>
      <c r="E160" s="32">
        <v>4</v>
      </c>
      <c r="F160" s="32">
        <v>102.348</v>
      </c>
      <c r="G160" s="32">
        <v>102.198</v>
      </c>
      <c r="H160" s="32">
        <v>102.022</v>
      </c>
      <c r="I160" s="32">
        <v>101.926</v>
      </c>
      <c r="J160" s="33">
        <v>41976.4375</v>
      </c>
      <c r="K160" t="inlineStr">
        <is>
          <t>FNMAJumboConforming</t>
        </is>
      </c>
    </row>
    <row r="161" spans="1:15">
      <c r="A161" t="inlineStr">
        <is>
          <t>FNMA High Balance 10 Year ARM 12</t>
        </is>
      </c>
      <c r="B161" t="inlineStr">
        <is>
          <t>Conventional</t>
        </is>
      </c>
      <c r="C161" t="inlineStr">
        <is>
          <t>10 Year ARM</t>
        </is>
      </c>
      <c r="D161" t="inlineStr">
        <is>
          <t>101ARM</t>
        </is>
      </c>
      <c r="E161" s="32">
        <v>4.125</v>
      </c>
      <c r="F161" s="32">
        <v>102.619</v>
      </c>
      <c r="G161" s="32">
        <v>102.463</v>
      </c>
      <c r="H161" s="32">
        <v>102.281</v>
      </c>
      <c r="I161" s="32">
        <v>102.183</v>
      </c>
      <c r="J161" s="33">
        <v>41976.4375</v>
      </c>
      <c r="K161" t="inlineStr">
        <is>
          <t>FNMAJumboConforming</t>
        </is>
      </c>
    </row>
    <row r="162" spans="1:15">
      <c r="A162" t="inlineStr">
        <is>
          <t>FNMA High Balance 10 Year ARM 13</t>
        </is>
      </c>
      <c r="B162" t="inlineStr">
        <is>
          <t>Conventional</t>
        </is>
      </c>
      <c r="C162" t="inlineStr">
        <is>
          <t>10 Year ARM</t>
        </is>
      </c>
      <c r="D162" t="inlineStr">
        <is>
          <t>101ARM</t>
        </is>
      </c>
      <c r="E162" s="32">
        <v>4.25</v>
      </c>
      <c r="F162" s="32">
        <v>102.889</v>
      </c>
      <c r="G162" s="32">
        <v>102.728</v>
      </c>
      <c r="H162" s="32">
        <v>102.54</v>
      </c>
      <c r="I162" s="32">
        <v>102.44</v>
      </c>
      <c r="J162" s="33">
        <v>41976.4375</v>
      </c>
      <c r="K162" t="inlineStr">
        <is>
          <t>FNMAJumboConforming</t>
        </is>
      </c>
    </row>
    <row r="163" spans="1:15">
      <c r="A163" t="inlineStr">
        <is>
          <t>FNMA High Balance 10 Year ARM 14</t>
        </is>
      </c>
      <c r="B163" t="inlineStr">
        <is>
          <t>Conventional</t>
        </is>
      </c>
      <c r="C163" t="inlineStr">
        <is>
          <t>10 Year ARM</t>
        </is>
      </c>
      <c r="D163" t="inlineStr">
        <is>
          <t>101ARM</t>
        </is>
      </c>
      <c r="E163" s="32">
        <v>4.375</v>
      </c>
      <c r="F163" s="32">
        <v>103.094</v>
      </c>
      <c r="G163" s="32">
        <v>102.928</v>
      </c>
      <c r="H163" s="32">
        <v>102.734</v>
      </c>
      <c r="I163" s="32">
        <v>102.632</v>
      </c>
      <c r="J163" s="33">
        <v>41976.4375</v>
      </c>
      <c r="K163" t="inlineStr">
        <is>
          <t>FNMAJumboConforming</t>
        </is>
      </c>
    </row>
    <row r="164" spans="1:15">
      <c r="A164" t="inlineStr">
        <is>
          <t>FNMA High Balance 10 Year ARM 15</t>
        </is>
      </c>
      <c r="B164" t="inlineStr">
        <is>
          <t>Conventional</t>
        </is>
      </c>
      <c r="C164" t="inlineStr">
        <is>
          <t>10 Year ARM</t>
        </is>
      </c>
      <c r="D164" t="inlineStr">
        <is>
          <t>101ARM</t>
        </is>
      </c>
      <c r="E164" s="32">
        <v>4.5</v>
      </c>
      <c r="F164" s="32">
        <v>103.298</v>
      </c>
      <c r="G164" s="32">
        <v>103.127</v>
      </c>
      <c r="H164" s="32">
        <v>102.927</v>
      </c>
      <c r="I164" s="32">
        <v>102.823</v>
      </c>
      <c r="J164" s="33">
        <v>41976.4375</v>
      </c>
      <c r="K164" t="inlineStr">
        <is>
          <t>FNMAJumboConforming</t>
        </is>
      </c>
    </row>
    <row r="165" spans="1:15">
      <c r="A165" t="inlineStr">
        <is>
          <t>FNMA High Balance 10 Year ARM 16</t>
        </is>
      </c>
      <c r="B165" t="inlineStr">
        <is>
          <t>Conventional</t>
        </is>
      </c>
      <c r="C165" t="inlineStr">
        <is>
          <t>10 Year ARM</t>
        </is>
      </c>
      <c r="D165" t="inlineStr">
        <is>
          <t>101ARM</t>
        </is>
      </c>
      <c r="E165" s="32">
        <v>4.625</v>
      </c>
      <c r="F165" s="32">
        <v>103.469</v>
      </c>
      <c r="G165" s="32">
        <v>103.293</v>
      </c>
      <c r="H165" s="32">
        <v>103.088</v>
      </c>
      <c r="I165" s="32">
        <v>102.981</v>
      </c>
      <c r="J165" s="33">
        <v>41976.4375</v>
      </c>
      <c r="K165" t="inlineStr">
        <is>
          <t>FNMAJumboConforming</t>
        </is>
      </c>
    </row>
    <row r="166" spans="1:15">
      <c r="A166" t="inlineStr">
        <is>
          <t>FNMA High Balance 10 Year ARM 17</t>
        </is>
      </c>
      <c r="B166" t="inlineStr">
        <is>
          <t>Conventional</t>
        </is>
      </c>
      <c r="C166" t="inlineStr">
        <is>
          <t>10 Year ARM</t>
        </is>
      </c>
      <c r="D166" t="inlineStr">
        <is>
          <t>101ARM</t>
        </is>
      </c>
      <c r="E166" s="32">
        <v>4.75</v>
      </c>
      <c r="F166" s="32">
        <v>103.641</v>
      </c>
      <c r="G166" s="32">
        <v>103.459</v>
      </c>
      <c r="H166" s="32">
        <v>103.248</v>
      </c>
      <c r="I166" s="32">
        <v>103.139</v>
      </c>
      <c r="J166" s="33">
        <v>41976.4375</v>
      </c>
      <c r="K166" t="inlineStr">
        <is>
          <t>FNMAJumboConforming</t>
        </is>
      </c>
    </row>
    <row r="167" spans="1:15">
      <c r="A167" t="inlineStr">
        <is>
          <t>FNMA High Balance 10 Year ARM 18</t>
        </is>
      </c>
      <c r="B167" t="inlineStr">
        <is>
          <t>Conventional</t>
        </is>
      </c>
      <c r="C167" t="inlineStr">
        <is>
          <t>10 Year ARM</t>
        </is>
      </c>
      <c r="D167" t="inlineStr">
        <is>
          <t>101ARM</t>
        </is>
      </c>
      <c r="E167" s="32">
        <v>4.875</v>
      </c>
      <c r="F167" s="32">
        <v>103.832</v>
      </c>
      <c r="G167" s="32">
        <v>103.646</v>
      </c>
      <c r="H167" s="32">
        <v>103.428</v>
      </c>
      <c r="I167" s="32">
        <v>103.318</v>
      </c>
      <c r="J167" s="33">
        <v>41976.4375</v>
      </c>
      <c r="K167" t="inlineStr">
        <is>
          <t>FNMAJumboConforming</t>
        </is>
      </c>
    </row>
    <row r="168" spans="1:15">
      <c r="A168" t="inlineStr">
        <is>
          <t>FNMA High Balance 10 Year ARM 19</t>
        </is>
      </c>
      <c r="B168" t="inlineStr">
        <is>
          <t>Conventional</t>
        </is>
      </c>
      <c r="C168" t="inlineStr">
        <is>
          <t>10 Year ARM</t>
        </is>
      </c>
      <c r="D168" t="inlineStr">
        <is>
          <t>101ARM</t>
        </is>
      </c>
      <c r="E168" s="32">
        <v>5</v>
      </c>
      <c r="F168" s="32">
        <v>104.024</v>
      </c>
      <c r="G168" s="32">
        <v>103.833</v>
      </c>
      <c r="H168" s="32">
        <v>103.609</v>
      </c>
      <c r="I168" s="32">
        <v>103.497</v>
      </c>
      <c r="J168" s="33">
        <v>41976.4375</v>
      </c>
      <c r="K168" t="inlineStr">
        <is>
          <t>FNMAJumboConforming</t>
        </is>
      </c>
    </row>
    <row r="169" spans="1:15">
      <c r="A169" t="inlineStr">
        <is>
          <t>FNMA High Balance 15 Year Fixed 1</t>
        </is>
      </c>
      <c r="B169" t="inlineStr">
        <is>
          <t>Conventional</t>
        </is>
      </c>
      <c r="C169" t="inlineStr">
        <is>
          <t>15 Year Fixed</t>
        </is>
      </c>
      <c r="D169" t="inlineStr">
        <is>
          <t>15Y</t>
        </is>
      </c>
      <c r="E169" s="32">
        <v>2.5</v>
      </c>
      <c r="F169" s="32">
        <v>98.087</v>
      </c>
      <c r="G169" s="32">
        <v>97.992</v>
      </c>
      <c r="H169" s="32">
        <v>97.893</v>
      </c>
      <c r="I169" s="32">
        <v>97.798</v>
      </c>
      <c r="J169" s="33">
        <v>41976.4375</v>
      </c>
      <c r="K169" t="inlineStr">
        <is>
          <t>FNMAJumboConforming</t>
        </is>
      </c>
    </row>
    <row r="170" spans="1:15">
      <c r="A170" t="inlineStr">
        <is>
          <t>FNMA High Balance 15 Year Fixed 2</t>
        </is>
      </c>
      <c r="B170" t="inlineStr">
        <is>
          <t>Conventional</t>
        </is>
      </c>
      <c r="C170" t="inlineStr">
        <is>
          <t>15 Year Fixed</t>
        </is>
      </c>
      <c r="D170" t="inlineStr">
        <is>
          <t>15Y</t>
        </is>
      </c>
      <c r="E170" s="32">
        <v>2.625</v>
      </c>
      <c r="F170" s="32">
        <v>98.813</v>
      </c>
      <c r="G170" s="32">
        <v>98.718</v>
      </c>
      <c r="H170" s="32">
        <v>98.619</v>
      </c>
      <c r="I170" s="32">
        <v>98.524</v>
      </c>
      <c r="J170" s="33">
        <v>41976.4375</v>
      </c>
      <c r="K170" t="inlineStr">
        <is>
          <t>FNMAJumboConforming</t>
        </is>
      </c>
    </row>
    <row r="171" spans="1:15">
      <c r="A171" t="inlineStr">
        <is>
          <t>FNMA High Balance 15 Year Fixed 3</t>
        </is>
      </c>
      <c r="B171" t="inlineStr">
        <is>
          <t>Conventional</t>
        </is>
      </c>
      <c r="C171" t="inlineStr">
        <is>
          <t>15 Year Fixed</t>
        </is>
      </c>
      <c r="D171" t="inlineStr">
        <is>
          <t>15Y</t>
        </is>
      </c>
      <c r="E171" s="32">
        <v>2.75</v>
      </c>
      <c r="F171" s="32">
        <v>99.743</v>
      </c>
      <c r="G171" s="32">
        <v>99.648</v>
      </c>
      <c r="H171" s="32">
        <v>99.549</v>
      </c>
      <c r="I171" s="32">
        <v>99.454</v>
      </c>
      <c r="J171" s="33">
        <v>41976.4375</v>
      </c>
      <c r="K171" t="inlineStr">
        <is>
          <t>FNMAJumboConforming</t>
        </is>
      </c>
    </row>
    <row r="172" spans="1:15">
      <c r="A172" t="inlineStr">
        <is>
          <t>FNMA High Balance 15 Year Fixed 4</t>
        </is>
      </c>
      <c r="B172" t="inlineStr">
        <is>
          <t>Conventional</t>
        </is>
      </c>
      <c r="C172" t="inlineStr">
        <is>
          <t>15 Year Fixed</t>
        </is>
      </c>
      <c r="D172" t="inlineStr">
        <is>
          <t>15Y</t>
        </is>
      </c>
      <c r="E172" s="32">
        <v>2.875</v>
      </c>
      <c r="F172" s="32">
        <v>100.265</v>
      </c>
      <c r="G172" s="32">
        <v>100.17</v>
      </c>
      <c r="H172" s="32">
        <v>100.071</v>
      </c>
      <c r="I172" s="32">
        <v>99.977</v>
      </c>
      <c r="J172" s="33">
        <v>41976.4375</v>
      </c>
      <c r="K172" t="inlineStr">
        <is>
          <t>FNMAJumboConforming</t>
        </is>
      </c>
    </row>
    <row r="173" spans="1:15">
      <c r="A173" t="inlineStr">
        <is>
          <t>FNMA High Balance 15 Year Fixed 5</t>
        </is>
      </c>
      <c r="B173" t="inlineStr">
        <is>
          <t>Conventional</t>
        </is>
      </c>
      <c r="C173" t="inlineStr">
        <is>
          <t>15 Year Fixed</t>
        </is>
      </c>
      <c r="D173" t="inlineStr">
        <is>
          <t>15Y</t>
        </is>
      </c>
      <c r="E173" s="32">
        <v>3</v>
      </c>
      <c r="F173" s="32">
        <v>100.702</v>
      </c>
      <c r="G173" s="32">
        <v>100.585</v>
      </c>
      <c r="H173" s="32">
        <v>100.497</v>
      </c>
      <c r="I173" s="32">
        <v>100.373</v>
      </c>
      <c r="J173" s="33">
        <v>41976.4375</v>
      </c>
      <c r="K173" t="inlineStr">
        <is>
          <t>FNMAJumboConforming</t>
        </is>
      </c>
    </row>
    <row r="174" spans="1:15">
      <c r="A174" t="inlineStr">
        <is>
          <t>FNMA High Balance 15 Year Fixed 6</t>
        </is>
      </c>
      <c r="B174" t="inlineStr">
        <is>
          <t>Conventional</t>
        </is>
      </c>
      <c r="C174" t="inlineStr">
        <is>
          <t>15 Year Fixed</t>
        </is>
      </c>
      <c r="D174" t="inlineStr">
        <is>
          <t>15Y</t>
        </is>
      </c>
      <c r="E174" s="32">
        <v>3.125</v>
      </c>
      <c r="F174" s="32">
        <v>101.312</v>
      </c>
      <c r="G174" s="32">
        <v>101.195</v>
      </c>
      <c r="H174" s="32">
        <v>101.107</v>
      </c>
      <c r="I174" s="32">
        <v>100.983</v>
      </c>
      <c r="J174" s="33">
        <v>41976.4375</v>
      </c>
      <c r="K174" t="inlineStr">
        <is>
          <t>FNMAJumboConforming</t>
        </is>
      </c>
    </row>
    <row r="175" spans="1:15">
      <c r="A175" t="inlineStr">
        <is>
          <t>FNMA High Balance 15 Year Fixed 7</t>
        </is>
      </c>
      <c r="B175" t="inlineStr">
        <is>
          <t>Conventional</t>
        </is>
      </c>
      <c r="C175" t="inlineStr">
        <is>
          <t>15 Year Fixed</t>
        </is>
      </c>
      <c r="D175" t="inlineStr">
        <is>
          <t>15Y</t>
        </is>
      </c>
      <c r="E175" s="32">
        <v>3.25</v>
      </c>
      <c r="F175" s="32">
        <v>101.767</v>
      </c>
      <c r="G175" s="32">
        <v>101.65</v>
      </c>
      <c r="H175" s="32">
        <v>101.562</v>
      </c>
      <c r="I175" s="32">
        <v>101.439</v>
      </c>
      <c r="J175" s="33">
        <v>41976.4375</v>
      </c>
      <c r="K175" t="inlineStr">
        <is>
          <t>FNMAJumboConforming</t>
        </is>
      </c>
    </row>
    <row r="176" spans="1:15">
      <c r="A176" t="inlineStr">
        <is>
          <t>FNMA High Balance 15 Year Fixed 8</t>
        </is>
      </c>
      <c r="B176" t="inlineStr">
        <is>
          <t>Conventional</t>
        </is>
      </c>
      <c r="C176" t="inlineStr">
        <is>
          <t>15 Year Fixed</t>
        </is>
      </c>
      <c r="D176" t="inlineStr">
        <is>
          <t>15Y</t>
        </is>
      </c>
      <c r="E176" s="32">
        <v>3.375</v>
      </c>
      <c r="F176" s="32">
        <v>102.205</v>
      </c>
      <c r="G176" s="32">
        <v>102.088</v>
      </c>
      <c r="H176" s="32">
        <v>102</v>
      </c>
      <c r="I176" s="32">
        <v>101.876</v>
      </c>
      <c r="J176" s="33">
        <v>41976.4375</v>
      </c>
      <c r="K176" t="inlineStr">
        <is>
          <t>FNMAJumboConforming</t>
        </is>
      </c>
    </row>
    <row r="177" spans="1:15">
      <c r="A177" t="inlineStr">
        <is>
          <t>FNMA High Balance 15 Year Fixed 9</t>
        </is>
      </c>
      <c r="B177" t="inlineStr">
        <is>
          <t>Conventional</t>
        </is>
      </c>
      <c r="C177" t="inlineStr">
        <is>
          <t>15 Year Fixed</t>
        </is>
      </c>
      <c r="D177" t="inlineStr">
        <is>
          <t>15Y</t>
        </is>
      </c>
      <c r="E177" s="32">
        <v>3.5</v>
      </c>
      <c r="F177" s="32">
        <v>102.852</v>
      </c>
      <c r="G177" s="32">
        <v>102.706</v>
      </c>
      <c r="H177" s="32">
        <v>102.629</v>
      </c>
      <c r="I177" s="32">
        <v>102.477</v>
      </c>
      <c r="J177" s="33">
        <v>41976.4375</v>
      </c>
      <c r="K177" t="inlineStr">
        <is>
          <t>FNMAJumboConforming</t>
        </is>
      </c>
    </row>
    <row r="178" spans="1:15">
      <c r="A178" t="inlineStr">
        <is>
          <t>FNMA High Balance 15 Year Fixed 10</t>
        </is>
      </c>
      <c r="B178" t="inlineStr">
        <is>
          <t>Conventional</t>
        </is>
      </c>
      <c r="C178" t="inlineStr">
        <is>
          <t>15 Year Fixed</t>
        </is>
      </c>
      <c r="D178" t="inlineStr">
        <is>
          <t>15Y</t>
        </is>
      </c>
      <c r="E178" s="32">
        <v>3.625</v>
      </c>
      <c r="F178" s="32">
        <v>103.467</v>
      </c>
      <c r="G178" s="32">
        <v>103.322</v>
      </c>
      <c r="H178" s="32">
        <v>103.245</v>
      </c>
      <c r="I178" s="32">
        <v>103.093</v>
      </c>
      <c r="J178" s="33">
        <v>41976.4375</v>
      </c>
      <c r="K178" t="inlineStr">
        <is>
          <t>FNMAJumboConforming</t>
        </is>
      </c>
    </row>
    <row r="179" spans="1:15">
      <c r="A179" t="inlineStr">
        <is>
          <t>FNMA High Balance 15 Year Fixed 11</t>
        </is>
      </c>
      <c r="B179" t="inlineStr">
        <is>
          <t>Conventional</t>
        </is>
      </c>
      <c r="C179" t="inlineStr">
        <is>
          <t>15 Year Fixed</t>
        </is>
      </c>
      <c r="D179" t="inlineStr">
        <is>
          <t>15Y</t>
        </is>
      </c>
      <c r="E179" s="32">
        <v>3.75</v>
      </c>
      <c r="F179" s="32">
        <v>103.643</v>
      </c>
      <c r="G179" s="32">
        <v>103.498</v>
      </c>
      <c r="H179" s="32">
        <v>103.421</v>
      </c>
      <c r="I179" s="32">
        <v>103.269</v>
      </c>
      <c r="J179" s="33">
        <v>41976.4375</v>
      </c>
      <c r="K179" t="inlineStr">
        <is>
          <t>FNMAJumboConforming</t>
        </is>
      </c>
    </row>
    <row r="180" spans="1:15">
      <c r="A180" t="inlineStr">
        <is>
          <t>FNMA High Balance 15 Year Fixed 12</t>
        </is>
      </c>
      <c r="B180" t="inlineStr">
        <is>
          <t>Conventional</t>
        </is>
      </c>
      <c r="C180" t="inlineStr">
        <is>
          <t>15 Year Fixed</t>
        </is>
      </c>
      <c r="D180" t="inlineStr">
        <is>
          <t>15Y</t>
        </is>
      </c>
      <c r="E180" s="32">
        <v>3.875</v>
      </c>
      <c r="F180" s="32">
        <v>104.059</v>
      </c>
      <c r="G180" s="32">
        <v>103.914</v>
      </c>
      <c r="H180" s="32">
        <v>103.837</v>
      </c>
      <c r="I180" s="32">
        <v>103.685</v>
      </c>
      <c r="J180" s="33">
        <v>41976.4375</v>
      </c>
      <c r="K180" t="inlineStr">
        <is>
          <t>FNMAJumboConforming</t>
        </is>
      </c>
    </row>
    <row r="181" spans="1:15">
      <c r="A181" t="inlineStr">
        <is>
          <t>FNMA High Balance 15 Year Fixed 13</t>
        </is>
      </c>
      <c r="B181" t="inlineStr">
        <is>
          <t>Conventional</t>
        </is>
      </c>
      <c r="C181" t="inlineStr">
        <is>
          <t>15 Year Fixed</t>
        </is>
      </c>
      <c r="D181" t="inlineStr">
        <is>
          <t>15Y</t>
        </is>
      </c>
      <c r="E181" s="32">
        <v>4</v>
      </c>
      <c r="F181" s="32">
        <v>104.546</v>
      </c>
      <c r="G181" s="32">
        <v>104.393</v>
      </c>
      <c r="H181" s="32">
        <v>104.352</v>
      </c>
      <c r="I181" s="32">
        <v>104.195</v>
      </c>
      <c r="J181" s="33">
        <v>41976.4375</v>
      </c>
      <c r="K181" t="inlineStr">
        <is>
          <t>FNMAJumboConforming</t>
        </is>
      </c>
    </row>
    <row r="182" spans="1:15">
      <c r="A182" t="inlineStr">
        <is>
          <t>FNMA High Balance 15 Year Fixed 14</t>
        </is>
      </c>
      <c r="B182" t="inlineStr">
        <is>
          <t>Conventional</t>
        </is>
      </c>
      <c r="C182" t="inlineStr">
        <is>
          <t>15 Year Fixed</t>
        </is>
      </c>
      <c r="D182" t="inlineStr">
        <is>
          <t>15Y</t>
        </is>
      </c>
      <c r="E182" s="32">
        <v>4.125</v>
      </c>
      <c r="F182" s="32">
        <v>105.178</v>
      </c>
      <c r="G182" s="32">
        <v>105.024</v>
      </c>
      <c r="H182" s="32">
        <v>104.983</v>
      </c>
      <c r="I182" s="32">
        <v>104.826</v>
      </c>
      <c r="J182" s="33">
        <v>41976.4375</v>
      </c>
      <c r="K182" t="inlineStr">
        <is>
          <t>FNMAJumboConforming</t>
        </is>
      </c>
    </row>
    <row r="183" spans="1:15">
      <c r="A183" t="inlineStr">
        <is>
          <t>FNMA High Balance 15 Year Fixed 15</t>
        </is>
      </c>
      <c r="B183" t="inlineStr">
        <is>
          <t>Conventional</t>
        </is>
      </c>
      <c r="C183" t="inlineStr">
        <is>
          <t>15 Year Fixed</t>
        </is>
      </c>
      <c r="D183" t="inlineStr">
        <is>
          <t>15Y</t>
        </is>
      </c>
      <c r="E183" s="32">
        <v>4.25</v>
      </c>
      <c r="F183" s="32">
        <v>105.575</v>
      </c>
      <c r="G183" s="32">
        <v>105.422</v>
      </c>
      <c r="H183" s="32">
        <v>105.381</v>
      </c>
      <c r="I183" s="32">
        <v>105.224</v>
      </c>
      <c r="J183" s="33">
        <v>41976.4375</v>
      </c>
      <c r="K183" t="inlineStr">
        <is>
          <t>FNMAJumboConforming</t>
        </is>
      </c>
    </row>
    <row r="184" spans="1:15">
      <c r="A184" t="inlineStr">
        <is>
          <t>FNMA High Balance 15 Year Fixed 16</t>
        </is>
      </c>
      <c r="B184" t="inlineStr">
        <is>
          <t>Conventional</t>
        </is>
      </c>
      <c r="C184" t="inlineStr">
        <is>
          <t>15 Year Fixed</t>
        </is>
      </c>
      <c r="D184" t="inlineStr">
        <is>
          <t>15Y</t>
        </is>
      </c>
      <c r="E184" s="32">
        <v>4.375</v>
      </c>
      <c r="F184" s="32">
        <v>105.95</v>
      </c>
      <c r="G184" s="32">
        <v>105.797</v>
      </c>
      <c r="H184" s="32">
        <v>105.756</v>
      </c>
      <c r="I184" s="32">
        <v>105.599</v>
      </c>
      <c r="J184" s="33">
        <v>41976.4375</v>
      </c>
      <c r="K184" t="inlineStr">
        <is>
          <t>FNMAJumboConforming</t>
        </is>
      </c>
    </row>
    <row r="185" spans="1:15">
      <c r="A185" t="inlineStr">
        <is>
          <t>FNMA High Balance 30 Year Fixed 1</t>
        </is>
      </c>
      <c r="B185" t="inlineStr">
        <is>
          <t>Conventional</t>
        </is>
      </c>
      <c r="C185" t="inlineStr">
        <is>
          <t>30 Year Fixed</t>
        </is>
      </c>
      <c r="D185" t="inlineStr">
        <is>
          <t>30Y</t>
        </is>
      </c>
      <c r="E185" s="32">
        <v>3.625</v>
      </c>
      <c r="F185" s="32">
        <v>99.194</v>
      </c>
      <c r="G185" s="32">
        <v>99.12</v>
      </c>
      <c r="H185" s="32">
        <v>98.952</v>
      </c>
      <c r="I185" s="32">
        <v>98.783</v>
      </c>
      <c r="J185" s="33">
        <v>41976.4375</v>
      </c>
      <c r="K185" t="inlineStr">
        <is>
          <t>FNMAJumboConforming</t>
        </is>
      </c>
    </row>
    <row r="186" spans="1:15">
      <c r="A186" t="inlineStr">
        <is>
          <t>FNMA High Balance 30 Year Fixed 2</t>
        </is>
      </c>
      <c r="B186" t="inlineStr">
        <is>
          <t>Conventional</t>
        </is>
      </c>
      <c r="C186" t="inlineStr">
        <is>
          <t>30 Year Fixed</t>
        </is>
      </c>
      <c r="D186" t="inlineStr">
        <is>
          <t>30Y</t>
        </is>
      </c>
      <c r="E186" s="32">
        <v>3.75</v>
      </c>
      <c r="F186" s="32">
        <v>100.448</v>
      </c>
      <c r="G186" s="32">
        <v>100.375</v>
      </c>
      <c r="H186" s="32">
        <v>100.206</v>
      </c>
      <c r="I186" s="32">
        <v>100.038</v>
      </c>
      <c r="J186" s="33">
        <v>41976.4375</v>
      </c>
      <c r="K186" t="inlineStr">
        <is>
          <t>FNMAJumboConforming</t>
        </is>
      </c>
    </row>
    <row r="187" spans="1:15">
      <c r="A187" t="inlineStr">
        <is>
          <t>FNMA High Balance 30 Year Fixed 3</t>
        </is>
      </c>
      <c r="B187" t="inlineStr">
        <is>
          <t>Conventional</t>
        </is>
      </c>
      <c r="C187" t="inlineStr">
        <is>
          <t>30 Year Fixed</t>
        </is>
      </c>
      <c r="D187" t="inlineStr">
        <is>
          <t>30Y</t>
        </is>
      </c>
      <c r="E187" s="32">
        <v>3.875</v>
      </c>
      <c r="F187" s="32">
        <v>101.229</v>
      </c>
      <c r="G187" s="32">
        <v>101.156</v>
      </c>
      <c r="H187" s="32">
        <v>100.988</v>
      </c>
      <c r="I187" s="32">
        <v>100.819</v>
      </c>
      <c r="J187" s="33">
        <v>41976.4375</v>
      </c>
      <c r="K187" t="inlineStr">
        <is>
          <t>FNMAJumboConforming</t>
        </is>
      </c>
    </row>
    <row r="188" spans="1:15">
      <c r="A188" t="inlineStr">
        <is>
          <t>FNMA High Balance 30 Year Fixed 4</t>
        </is>
      </c>
      <c r="B188" t="inlineStr">
        <is>
          <t>Conventional</t>
        </is>
      </c>
      <c r="C188" t="inlineStr">
        <is>
          <t>30 Year Fixed</t>
        </is>
      </c>
      <c r="D188" t="inlineStr">
        <is>
          <t>30Y</t>
        </is>
      </c>
      <c r="E188" s="32">
        <v>4</v>
      </c>
      <c r="F188" s="32">
        <v>101.77</v>
      </c>
      <c r="G188" s="32">
        <v>101.696</v>
      </c>
      <c r="H188" s="32">
        <v>101.528</v>
      </c>
      <c r="I188" s="32">
        <v>101.36</v>
      </c>
      <c r="J188" s="33">
        <v>41976.4375</v>
      </c>
      <c r="K188" t="inlineStr">
        <is>
          <t>FNMAJumboConforming</t>
        </is>
      </c>
    </row>
    <row r="189" spans="1:15">
      <c r="A189" t="inlineStr">
        <is>
          <t>FNMA High Balance 30 Year Fixed 5</t>
        </is>
      </c>
      <c r="B189" t="inlineStr">
        <is>
          <t>Conventional</t>
        </is>
      </c>
      <c r="C189" t="inlineStr">
        <is>
          <t>30 Year Fixed</t>
        </is>
      </c>
      <c r="D189" t="inlineStr">
        <is>
          <t>30Y</t>
        </is>
      </c>
      <c r="E189" s="32">
        <v>4.125</v>
      </c>
      <c r="F189" s="32">
        <v>102.699</v>
      </c>
      <c r="G189" s="32">
        <v>102.622</v>
      </c>
      <c r="H189" s="32">
        <v>102.417</v>
      </c>
      <c r="I189" s="32">
        <v>102.212</v>
      </c>
      <c r="J189" s="33">
        <v>41976.4375</v>
      </c>
      <c r="K189" t="inlineStr">
        <is>
          <t>FNMAJumboConforming</t>
        </is>
      </c>
    </row>
    <row r="190" spans="1:15">
      <c r="A190" t="inlineStr">
        <is>
          <t>FNMA High Balance 30 Year Fixed 6</t>
        </is>
      </c>
      <c r="B190" t="inlineStr">
        <is>
          <t>Conventional</t>
        </is>
      </c>
      <c r="C190" t="inlineStr">
        <is>
          <t>30 Year Fixed</t>
        </is>
      </c>
      <c r="D190" t="inlineStr">
        <is>
          <t>30Y</t>
        </is>
      </c>
      <c r="E190" s="32">
        <v>4.25</v>
      </c>
      <c r="F190" s="32">
        <v>103.611</v>
      </c>
      <c r="G190" s="32">
        <v>103.534</v>
      </c>
      <c r="H190" s="32">
        <v>103.329</v>
      </c>
      <c r="I190" s="32">
        <v>103.124</v>
      </c>
      <c r="J190" s="33">
        <v>41976.4375</v>
      </c>
      <c r="K190" t="inlineStr">
        <is>
          <t>FNMAJumboConforming</t>
        </is>
      </c>
    </row>
    <row r="191" spans="1:15">
      <c r="A191" t="inlineStr">
        <is>
          <t>FNMA High Balance 30 Year Fixed 7</t>
        </is>
      </c>
      <c r="B191" t="inlineStr">
        <is>
          <t>Conventional</t>
        </is>
      </c>
      <c r="C191" t="inlineStr">
        <is>
          <t>30 Year Fixed</t>
        </is>
      </c>
      <c r="D191" t="inlineStr">
        <is>
          <t>30Y</t>
        </is>
      </c>
      <c r="E191" s="32">
        <v>4.375</v>
      </c>
      <c r="F191" s="32">
        <v>104.222</v>
      </c>
      <c r="G191" s="32">
        <v>104.145</v>
      </c>
      <c r="H191" s="32">
        <v>103.94</v>
      </c>
      <c r="I191" s="32">
        <v>103.735</v>
      </c>
      <c r="J191" s="33">
        <v>41976.4375</v>
      </c>
      <c r="K191" t="inlineStr">
        <is>
          <t>FNMAJumboConforming</t>
        </is>
      </c>
    </row>
    <row r="192" spans="1:15">
      <c r="A192" t="inlineStr">
        <is>
          <t>FNMA High Balance 30 Year Fixed 8</t>
        </is>
      </c>
      <c r="B192" t="inlineStr">
        <is>
          <t>Conventional</t>
        </is>
      </c>
      <c r="C192" t="inlineStr">
        <is>
          <t>30 Year Fixed</t>
        </is>
      </c>
      <c r="D192" t="inlineStr">
        <is>
          <t>30Y</t>
        </is>
      </c>
      <c r="E192" s="32">
        <v>4.5</v>
      </c>
      <c r="F192" s="32">
        <v>104.822</v>
      </c>
      <c r="G192" s="32">
        <v>104.745</v>
      </c>
      <c r="H192" s="32">
        <v>104.54</v>
      </c>
      <c r="I192" s="32">
        <v>104.335</v>
      </c>
      <c r="J192" s="33">
        <v>41976.4375</v>
      </c>
      <c r="K192" t="inlineStr">
        <is>
          <t>FNMAJumboConforming</t>
        </is>
      </c>
    </row>
    <row r="193" spans="1:15">
      <c r="A193" t="inlineStr">
        <is>
          <t>FNMA High Balance 30 Year Fixed 9</t>
        </is>
      </c>
      <c r="B193" t="inlineStr">
        <is>
          <t>Conventional</t>
        </is>
      </c>
      <c r="C193" t="inlineStr">
        <is>
          <t>30 Year Fixed</t>
        </is>
      </c>
      <c r="D193" t="inlineStr">
        <is>
          <t>30Y</t>
        </is>
      </c>
      <c r="E193" s="32">
        <v>4.625</v>
      </c>
      <c r="F193" s="32">
        <v>105.358</v>
      </c>
      <c r="G193" s="32">
        <v>105.314</v>
      </c>
      <c r="H193" s="32">
        <v>105.088</v>
      </c>
      <c r="I193" s="32">
        <v>104.862</v>
      </c>
      <c r="J193" s="33">
        <v>41976.4375</v>
      </c>
      <c r="K193" t="inlineStr">
        <is>
          <t>FNMAJumboConforming</t>
        </is>
      </c>
    </row>
    <row r="194" spans="1:15">
      <c r="A194" t="inlineStr">
        <is>
          <t>FNMA High Balance 30 Year Fixed 10</t>
        </is>
      </c>
      <c r="B194" t="inlineStr">
        <is>
          <t>Conventional</t>
        </is>
      </c>
      <c r="C194" t="inlineStr">
        <is>
          <t>30 Year Fixed</t>
        </is>
      </c>
      <c r="D194" t="inlineStr">
        <is>
          <t>30Y</t>
        </is>
      </c>
      <c r="E194" s="32">
        <v>4.75</v>
      </c>
      <c r="F194" s="32">
        <v>106.017</v>
      </c>
      <c r="G194" s="32">
        <v>105.972</v>
      </c>
      <c r="H194" s="32">
        <v>105.746</v>
      </c>
      <c r="I194" s="32">
        <v>105.521</v>
      </c>
      <c r="J194" s="33">
        <v>41976.4375</v>
      </c>
      <c r="K194" t="inlineStr">
        <is>
          <t>FNMAJumboConforming</t>
        </is>
      </c>
    </row>
    <row r="195" spans="1:15">
      <c r="A195" t="inlineStr">
        <is>
          <t>FNMA High Balance 30 Year Fixed 11</t>
        </is>
      </c>
      <c r="B195" t="inlineStr">
        <is>
          <t>Conventional</t>
        </is>
      </c>
      <c r="C195" t="inlineStr">
        <is>
          <t>30 Year Fixed</t>
        </is>
      </c>
      <c r="D195" t="inlineStr">
        <is>
          <t>30Y</t>
        </is>
      </c>
      <c r="E195" s="32">
        <v>4.875</v>
      </c>
      <c r="F195" s="32">
        <v>106.26</v>
      </c>
      <c r="G195" s="32">
        <v>106.215</v>
      </c>
      <c r="H195" s="32">
        <v>105.989</v>
      </c>
      <c r="I195" s="32">
        <v>105.764</v>
      </c>
      <c r="J195" s="33">
        <v>41976.4375</v>
      </c>
      <c r="K195" t="inlineStr">
        <is>
          <t>FNMAJumboConforming</t>
        </is>
      </c>
    </row>
    <row r="196" spans="1:15">
      <c r="A196" t="inlineStr">
        <is>
          <t>FNMA High Balance 5 Year ARM 1</t>
        </is>
      </c>
      <c r="B196" t="inlineStr">
        <is>
          <t>Conventional</t>
        </is>
      </c>
      <c r="C196" t="inlineStr">
        <is>
          <t>5 Year ARM</t>
        </is>
      </c>
      <c r="D196" t="inlineStr">
        <is>
          <t>51ARM</t>
        </is>
      </c>
      <c r="E196" s="32">
        <v>2.25</v>
      </c>
      <c r="F196" s="32">
        <v>98.152</v>
      </c>
      <c r="G196" s="32">
        <v>98.152</v>
      </c>
      <c r="H196" s="32">
        <v>98.091</v>
      </c>
      <c r="I196" s="32">
        <v>98.03</v>
      </c>
      <c r="J196" s="33">
        <v>41976.4375</v>
      </c>
      <c r="K196" t="inlineStr">
        <is>
          <t>FNMAJumboConforming</t>
        </is>
      </c>
    </row>
    <row r="197" spans="1:15">
      <c r="A197" t="inlineStr">
        <is>
          <t>FNMA High Balance 5 Year ARM 2</t>
        </is>
      </c>
      <c r="B197" t="inlineStr">
        <is>
          <t>Conventional</t>
        </is>
      </c>
      <c r="C197" t="inlineStr">
        <is>
          <t>5 Year ARM</t>
        </is>
      </c>
      <c r="D197" t="inlineStr">
        <is>
          <t>51ARM</t>
        </is>
      </c>
      <c r="E197" s="32">
        <v>2.375</v>
      </c>
      <c r="F197" s="32">
        <v>98.762</v>
      </c>
      <c r="G197" s="32">
        <v>98.762</v>
      </c>
      <c r="H197" s="32">
        <v>98.696</v>
      </c>
      <c r="I197" s="32">
        <v>98.63</v>
      </c>
      <c r="J197" s="33">
        <v>41976.4375</v>
      </c>
      <c r="K197" t="inlineStr">
        <is>
          <t>FNMAJumboConforming</t>
        </is>
      </c>
    </row>
    <row r="198" spans="1:15">
      <c r="A198" t="inlineStr">
        <is>
          <t>FNMA High Balance 5 Year ARM 3</t>
        </is>
      </c>
      <c r="B198" t="inlineStr">
        <is>
          <t>Conventional</t>
        </is>
      </c>
      <c r="C198" t="inlineStr">
        <is>
          <t>5 Year ARM</t>
        </is>
      </c>
      <c r="D198" t="inlineStr">
        <is>
          <t>51ARM</t>
        </is>
      </c>
      <c r="E198" s="32">
        <v>2.5</v>
      </c>
      <c r="F198" s="32">
        <v>99.17</v>
      </c>
      <c r="G198" s="32">
        <v>99.17</v>
      </c>
      <c r="H198" s="32">
        <v>99.099</v>
      </c>
      <c r="I198" s="32">
        <v>99.028</v>
      </c>
      <c r="J198" s="33">
        <v>41976.4375</v>
      </c>
      <c r="K198" t="inlineStr">
        <is>
          <t>FNMAJumboConforming</t>
        </is>
      </c>
    </row>
    <row r="199" spans="1:15">
      <c r="A199" t="inlineStr">
        <is>
          <t>FNMA High Balance 5 Year ARM 4</t>
        </is>
      </c>
      <c r="B199" t="inlineStr">
        <is>
          <t>Conventional</t>
        </is>
      </c>
      <c r="C199" t="inlineStr">
        <is>
          <t>5 Year ARM</t>
        </is>
      </c>
      <c r="D199" t="inlineStr">
        <is>
          <t>51ARM</t>
        </is>
      </c>
      <c r="E199" s="32">
        <v>2.625</v>
      </c>
      <c r="F199" s="32">
        <v>99.578</v>
      </c>
      <c r="G199" s="32">
        <v>99.578</v>
      </c>
      <c r="H199" s="32">
        <v>99.502</v>
      </c>
      <c r="I199" s="32">
        <v>99.426</v>
      </c>
      <c r="J199" s="33">
        <v>41976.4375</v>
      </c>
      <c r="K199" t="inlineStr">
        <is>
          <t>FNMAJumboConforming</t>
        </is>
      </c>
    </row>
    <row r="200" spans="1:15">
      <c r="A200" t="inlineStr">
        <is>
          <t>FNMA High Balance 5 Year ARM 5</t>
        </is>
      </c>
      <c r="B200" t="inlineStr">
        <is>
          <t>Conventional</t>
        </is>
      </c>
      <c r="C200" t="inlineStr">
        <is>
          <t>5 Year ARM</t>
        </is>
      </c>
      <c r="D200" t="inlineStr">
        <is>
          <t>51ARM</t>
        </is>
      </c>
      <c r="E200" s="32">
        <v>2.75</v>
      </c>
      <c r="F200" s="32">
        <v>99.972</v>
      </c>
      <c r="G200" s="32">
        <v>99.972</v>
      </c>
      <c r="H200" s="32">
        <v>99.891</v>
      </c>
      <c r="I200" s="32">
        <v>99.809</v>
      </c>
      <c r="J200" s="33">
        <v>41976.4375</v>
      </c>
      <c r="K200" t="inlineStr">
        <is>
          <t>FNMAJumboConforming</t>
        </is>
      </c>
    </row>
    <row r="201" spans="1:15">
      <c r="A201" t="inlineStr">
        <is>
          <t>FNMA High Balance 5 Year ARM 6</t>
        </is>
      </c>
      <c r="B201" t="inlineStr">
        <is>
          <t>Conventional</t>
        </is>
      </c>
      <c r="C201" t="inlineStr">
        <is>
          <t>5 Year ARM</t>
        </is>
      </c>
      <c r="D201" t="inlineStr">
        <is>
          <t>51ARM</t>
        </is>
      </c>
      <c r="E201" s="32">
        <v>2.875</v>
      </c>
      <c r="F201" s="32">
        <v>100.366</v>
      </c>
      <c r="G201" s="32">
        <v>100.366</v>
      </c>
      <c r="H201" s="32">
        <v>100.28</v>
      </c>
      <c r="I201" s="32">
        <v>100.193</v>
      </c>
      <c r="J201" s="33">
        <v>41976.4375</v>
      </c>
      <c r="K201" t="inlineStr">
        <is>
          <t>FNMAJumboConforming</t>
        </is>
      </c>
    </row>
    <row r="202" spans="1:15">
      <c r="A202" t="inlineStr">
        <is>
          <t>FNMA High Balance 5 Year ARM 7</t>
        </is>
      </c>
      <c r="B202" t="inlineStr">
        <is>
          <t>Conventional</t>
        </is>
      </c>
      <c r="C202" t="inlineStr">
        <is>
          <t>5 Year ARM</t>
        </is>
      </c>
      <c r="D202" t="inlineStr">
        <is>
          <t>51ARM</t>
        </is>
      </c>
      <c r="E202" s="32">
        <v>3</v>
      </c>
      <c r="F202" s="32">
        <v>100.73</v>
      </c>
      <c r="G202" s="32">
        <v>100.73</v>
      </c>
      <c r="H202" s="32">
        <v>100.638</v>
      </c>
      <c r="I202" s="32">
        <v>100.546</v>
      </c>
      <c r="J202" s="33">
        <v>41976.4375</v>
      </c>
      <c r="K202" t="inlineStr">
        <is>
          <t>FNMAJumboConforming</t>
        </is>
      </c>
    </row>
    <row r="203" spans="1:15">
      <c r="A203" t="inlineStr">
        <is>
          <t>FNMA High Balance 5 Year ARM 8</t>
        </is>
      </c>
      <c r="B203" t="inlineStr">
        <is>
          <t>Conventional</t>
        </is>
      </c>
      <c r="C203" t="inlineStr">
        <is>
          <t>5 Year ARM</t>
        </is>
      </c>
      <c r="D203" t="inlineStr">
        <is>
          <t>51ARM</t>
        </is>
      </c>
      <c r="E203" s="32">
        <v>3.125</v>
      </c>
      <c r="F203" s="32">
        <v>101.094</v>
      </c>
      <c r="G203" s="32">
        <v>101.094</v>
      </c>
      <c r="H203" s="32">
        <v>100.997</v>
      </c>
      <c r="I203" s="32">
        <v>100.9</v>
      </c>
      <c r="J203" s="33">
        <v>41976.4375</v>
      </c>
      <c r="K203" t="inlineStr">
        <is>
          <t>FNMAJumboConforming</t>
        </is>
      </c>
    </row>
    <row r="204" spans="1:15">
      <c r="A204" t="inlineStr">
        <is>
          <t>FNMA High Balance 5 Year ARM 9</t>
        </is>
      </c>
      <c r="B204" t="inlineStr">
        <is>
          <t>Conventional</t>
        </is>
      </c>
      <c r="C204" t="inlineStr">
        <is>
          <t>5 Year ARM</t>
        </is>
      </c>
      <c r="D204" t="inlineStr">
        <is>
          <t>51ARM</t>
        </is>
      </c>
      <c r="E204" s="32">
        <v>3.25</v>
      </c>
      <c r="F204" s="32">
        <v>101.393</v>
      </c>
      <c r="G204" s="32">
        <v>101.393</v>
      </c>
      <c r="H204" s="32">
        <v>101.291</v>
      </c>
      <c r="I204" s="32">
        <v>101.189</v>
      </c>
      <c r="J204" s="33">
        <v>41976.4375</v>
      </c>
      <c r="K204" t="inlineStr">
        <is>
          <t>FNMAJumboConforming</t>
        </is>
      </c>
    </row>
    <row r="205" spans="1:15">
      <c r="A205" t="inlineStr">
        <is>
          <t>FNMA High Balance 5 Year ARM 10</t>
        </is>
      </c>
      <c r="B205" t="inlineStr">
        <is>
          <t>Conventional</t>
        </is>
      </c>
      <c r="C205" t="inlineStr">
        <is>
          <t>5 Year ARM</t>
        </is>
      </c>
      <c r="D205" t="inlineStr">
        <is>
          <t>51ARM</t>
        </is>
      </c>
      <c r="E205" s="32">
        <v>3.375</v>
      </c>
      <c r="F205" s="32">
        <v>101.693</v>
      </c>
      <c r="G205" s="32">
        <v>101.693</v>
      </c>
      <c r="H205" s="32">
        <v>101.585</v>
      </c>
      <c r="I205" s="32">
        <v>101.478</v>
      </c>
      <c r="J205" s="33">
        <v>41976.4375</v>
      </c>
      <c r="K205" t="inlineStr">
        <is>
          <t>FNMAJumboConforming</t>
        </is>
      </c>
    </row>
    <row r="206" spans="1:15">
      <c r="A206" t="inlineStr">
        <is>
          <t>FNMA High Balance 5 Year ARM 11</t>
        </is>
      </c>
      <c r="B206" t="inlineStr">
        <is>
          <t>Conventional</t>
        </is>
      </c>
      <c r="C206" t="inlineStr">
        <is>
          <t>5 Year ARM</t>
        </is>
      </c>
      <c r="D206" t="inlineStr">
        <is>
          <t>51ARM</t>
        </is>
      </c>
      <c r="E206" s="32">
        <v>3.5</v>
      </c>
      <c r="F206" s="32">
        <v>101.911</v>
      </c>
      <c r="G206" s="32">
        <v>101.911</v>
      </c>
      <c r="H206" s="32">
        <v>101.799</v>
      </c>
      <c r="I206" s="32">
        <v>101.686</v>
      </c>
      <c r="J206" s="33">
        <v>41976.4375</v>
      </c>
      <c r="K206" t="inlineStr">
        <is>
          <t>FNMAJumboConforming</t>
        </is>
      </c>
    </row>
    <row r="207" spans="1:15">
      <c r="A207" t="inlineStr">
        <is>
          <t>FNMA High Balance 5 Year ARM 12</t>
        </is>
      </c>
      <c r="B207" t="inlineStr">
        <is>
          <t>Conventional</t>
        </is>
      </c>
      <c r="C207" t="inlineStr">
        <is>
          <t>5 Year ARM</t>
        </is>
      </c>
      <c r="D207" t="inlineStr">
        <is>
          <t>51ARM</t>
        </is>
      </c>
      <c r="E207" s="32">
        <v>3.625</v>
      </c>
      <c r="F207" s="32">
        <v>102.13</v>
      </c>
      <c r="G207" s="32">
        <v>102.13</v>
      </c>
      <c r="H207" s="32">
        <v>102.012</v>
      </c>
      <c r="I207" s="32">
        <v>101.894</v>
      </c>
      <c r="J207" s="33">
        <v>41976.4375</v>
      </c>
      <c r="K207" t="inlineStr">
        <is>
          <t>FNMAJumboConforming</t>
        </is>
      </c>
    </row>
    <row r="208" spans="1:15">
      <c r="A208" t="inlineStr">
        <is>
          <t>FNMA High Balance 5 Year ARM 13</t>
        </is>
      </c>
      <c r="B208" t="inlineStr">
        <is>
          <t>Conventional</t>
        </is>
      </c>
      <c r="C208" t="inlineStr">
        <is>
          <t>5 Year ARM</t>
        </is>
      </c>
      <c r="D208" t="inlineStr">
        <is>
          <t>51ARM</t>
        </is>
      </c>
      <c r="E208" s="32">
        <v>3.75</v>
      </c>
      <c r="F208" s="32">
        <v>102.315</v>
      </c>
      <c r="G208" s="32">
        <v>102.315</v>
      </c>
      <c r="H208" s="32">
        <v>102.192</v>
      </c>
      <c r="I208" s="32">
        <v>102.069</v>
      </c>
      <c r="J208" s="33">
        <v>41976.4375</v>
      </c>
      <c r="K208" t="inlineStr">
        <is>
          <t>FNMAJumboConforming</t>
        </is>
      </c>
    </row>
    <row r="209" spans="1:15">
      <c r="A209" t="inlineStr">
        <is>
          <t>FNMA High Balance 5 Year ARM 14</t>
        </is>
      </c>
      <c r="B209" t="inlineStr">
        <is>
          <t>Conventional</t>
        </is>
      </c>
      <c r="C209" t="inlineStr">
        <is>
          <t>5 Year ARM</t>
        </is>
      </c>
      <c r="D209" t="inlineStr">
        <is>
          <t>51ARM</t>
        </is>
      </c>
      <c r="E209" s="32">
        <v>3.875</v>
      </c>
      <c r="F209" s="32">
        <v>102.5</v>
      </c>
      <c r="G209" s="32">
        <v>102.5</v>
      </c>
      <c r="H209" s="32">
        <v>102.371</v>
      </c>
      <c r="I209" s="32">
        <v>102.243</v>
      </c>
      <c r="J209" s="33">
        <v>41976.4375</v>
      </c>
      <c r="K209" t="inlineStr">
        <is>
          <t>FNMAJumboConforming</t>
        </is>
      </c>
    </row>
    <row r="210" spans="1:15">
      <c r="A210" t="inlineStr">
        <is>
          <t>FNMA High Balance 5 Year ARM 15</t>
        </is>
      </c>
      <c r="B210" t="inlineStr">
        <is>
          <t>Conventional</t>
        </is>
      </c>
      <c r="C210" t="inlineStr">
        <is>
          <t>5 Year ARM</t>
        </is>
      </c>
      <c r="D210" t="inlineStr">
        <is>
          <t>51ARM</t>
        </is>
      </c>
      <c r="E210" s="32">
        <v>4</v>
      </c>
      <c r="F210" s="32">
        <v>102.667</v>
      </c>
      <c r="G210" s="32">
        <v>102.667</v>
      </c>
      <c r="H210" s="32">
        <v>102.533</v>
      </c>
      <c r="I210" s="32">
        <v>102.399</v>
      </c>
      <c r="J210" s="33">
        <v>41976.4375</v>
      </c>
      <c r="K210" t="inlineStr">
        <is>
          <t>FNMAJumboConforming</t>
        </is>
      </c>
    </row>
    <row r="211" spans="1:15">
      <c r="A211" t="inlineStr">
        <is>
          <t>FNMA High Balance 5 Year ARM 16</t>
        </is>
      </c>
      <c r="B211" t="inlineStr">
        <is>
          <t>Conventional</t>
        </is>
      </c>
      <c r="C211" t="inlineStr">
        <is>
          <t>5 Year ARM</t>
        </is>
      </c>
      <c r="D211" t="inlineStr">
        <is>
          <t>51ARM</t>
        </is>
      </c>
      <c r="E211" s="32">
        <v>4.125</v>
      </c>
      <c r="F211" s="32">
        <v>102.834</v>
      </c>
      <c r="G211" s="32">
        <v>102.834</v>
      </c>
      <c r="H211" s="32">
        <v>102.695</v>
      </c>
      <c r="I211" s="32">
        <v>102.556</v>
      </c>
      <c r="J211" s="33">
        <v>41976.4375</v>
      </c>
      <c r="K211" t="inlineStr">
        <is>
          <t>FNMAJumboConforming</t>
        </is>
      </c>
    </row>
    <row r="212" spans="1:15">
      <c r="A212" t="inlineStr">
        <is>
          <t>FNMA High Balance 5 Year ARM 17</t>
        </is>
      </c>
      <c r="B212" t="inlineStr">
        <is>
          <t>Conventional</t>
        </is>
      </c>
      <c r="C212" t="inlineStr">
        <is>
          <t>5 Year ARM</t>
        </is>
      </c>
      <c r="D212" t="inlineStr">
        <is>
          <t>51ARM</t>
        </is>
      </c>
      <c r="E212" s="32">
        <v>4.25</v>
      </c>
      <c r="F212" s="32">
        <v>103.114</v>
      </c>
      <c r="G212" s="32">
        <v>103.114</v>
      </c>
      <c r="H212" s="32">
        <v>102.97</v>
      </c>
      <c r="I212" s="32">
        <v>102.826</v>
      </c>
      <c r="J212" s="33">
        <v>41976.4375</v>
      </c>
      <c r="K212" t="inlineStr">
        <is>
          <t>FNMAJumboConforming</t>
        </is>
      </c>
    </row>
    <row r="213" spans="1:15">
      <c r="A213" t="inlineStr">
        <is>
          <t>FNMA High Balance 5 Year ARM 18</t>
        </is>
      </c>
      <c r="B213" t="inlineStr">
        <is>
          <t>Conventional</t>
        </is>
      </c>
      <c r="C213" t="inlineStr">
        <is>
          <t>5 Year ARM</t>
        </is>
      </c>
      <c r="D213" t="inlineStr">
        <is>
          <t>51ARM</t>
        </is>
      </c>
      <c r="E213" s="32">
        <v>4.375</v>
      </c>
      <c r="F213" s="32">
        <v>103.395</v>
      </c>
      <c r="G213" s="32">
        <v>103.395</v>
      </c>
      <c r="H213" s="32">
        <v>103.246</v>
      </c>
      <c r="I213" s="32">
        <v>103.096</v>
      </c>
      <c r="J213" s="33">
        <v>41976.4375</v>
      </c>
      <c r="K213" t="inlineStr">
        <is>
          <t>FNMAJumboConforming</t>
        </is>
      </c>
    </row>
    <row r="214" spans="1:15">
      <c r="A214" t="inlineStr">
        <is>
          <t>FNMA High Balance 5 Year ARM 19</t>
        </is>
      </c>
      <c r="B214" t="inlineStr">
        <is>
          <t>Conventional</t>
        </is>
      </c>
      <c r="C214" t="inlineStr">
        <is>
          <t>5 Year ARM</t>
        </is>
      </c>
      <c r="D214" t="inlineStr">
        <is>
          <t>51ARM</t>
        </is>
      </c>
      <c r="E214" s="32">
        <v>4.5</v>
      </c>
      <c r="F214" s="32">
        <v>103.595</v>
      </c>
      <c r="G214" s="32">
        <v>103.595</v>
      </c>
      <c r="H214" s="32">
        <v>103.441</v>
      </c>
      <c r="I214" s="32">
        <v>103.286</v>
      </c>
      <c r="J214" s="33">
        <v>41976.4375</v>
      </c>
      <c r="K214" t="inlineStr">
        <is>
          <t>FNMAJumboConforming</t>
        </is>
      </c>
    </row>
    <row r="215" spans="1:15">
      <c r="A215" t="inlineStr">
        <is>
          <t>FNMA High Balance 7 Year ARM 1</t>
        </is>
      </c>
      <c r="B215" t="inlineStr">
        <is>
          <t>Conventional</t>
        </is>
      </c>
      <c r="C215" t="inlineStr">
        <is>
          <t>7 Year ARM</t>
        </is>
      </c>
      <c r="D215" t="inlineStr">
        <is>
          <t>71ARM</t>
        </is>
      </c>
      <c r="E215" s="32">
        <v>2.375</v>
      </c>
      <c r="F215" s="32">
        <v>97.053</v>
      </c>
      <c r="G215" s="32">
        <v>97.053</v>
      </c>
      <c r="H215" s="32">
        <v>96.988</v>
      </c>
      <c r="I215" s="32">
        <v>96.922</v>
      </c>
      <c r="J215" s="33">
        <v>41976.4375</v>
      </c>
      <c r="K215" t="inlineStr">
        <is>
          <t>FNMAJumboConforming</t>
        </is>
      </c>
    </row>
    <row r="216" spans="1:15">
      <c r="A216" t="inlineStr">
        <is>
          <t>FNMA High Balance 7 Year ARM 2</t>
        </is>
      </c>
      <c r="B216" t="inlineStr">
        <is>
          <t>Conventional</t>
        </is>
      </c>
      <c r="C216" t="inlineStr">
        <is>
          <t>7 Year ARM</t>
        </is>
      </c>
      <c r="D216" t="inlineStr">
        <is>
          <t>71ARM</t>
        </is>
      </c>
      <c r="E216" s="32">
        <v>2.5</v>
      </c>
      <c r="F216" s="32">
        <v>97.718</v>
      </c>
      <c r="G216" s="32">
        <v>97.718</v>
      </c>
      <c r="H216" s="32">
        <v>97.647</v>
      </c>
      <c r="I216" s="32">
        <v>97.576</v>
      </c>
      <c r="J216" s="33">
        <v>41976.4375</v>
      </c>
      <c r="K216" t="inlineStr">
        <is>
          <t>FNMAJumboConforming</t>
        </is>
      </c>
    </row>
    <row r="217" spans="1:15">
      <c r="A217" t="inlineStr">
        <is>
          <t>FNMA High Balance 7 Year ARM 3</t>
        </is>
      </c>
      <c r="B217" t="inlineStr">
        <is>
          <t>Conventional</t>
        </is>
      </c>
      <c r="C217" t="inlineStr">
        <is>
          <t>7 Year ARM</t>
        </is>
      </c>
      <c r="D217" t="inlineStr">
        <is>
          <t>71ARM</t>
        </is>
      </c>
      <c r="E217" s="32">
        <v>2.625</v>
      </c>
      <c r="F217" s="32">
        <v>98.382</v>
      </c>
      <c r="G217" s="32">
        <v>98.382</v>
      </c>
      <c r="H217" s="32">
        <v>98.306</v>
      </c>
      <c r="I217" s="32">
        <v>98.23</v>
      </c>
      <c r="J217" s="33">
        <v>41976.4375</v>
      </c>
      <c r="K217" t="inlineStr">
        <is>
          <t>FNMAJumboConforming</t>
        </is>
      </c>
    </row>
    <row r="218" spans="1:15">
      <c r="A218" t="inlineStr">
        <is>
          <t>FNMA High Balance 7 Year ARM 4</t>
        </is>
      </c>
      <c r="B218" t="inlineStr">
        <is>
          <t>Conventional</t>
        </is>
      </c>
      <c r="C218" t="inlineStr">
        <is>
          <t>7 Year ARM</t>
        </is>
      </c>
      <c r="D218" t="inlineStr">
        <is>
          <t>71ARM</t>
        </is>
      </c>
      <c r="E218" s="32">
        <v>2.75</v>
      </c>
      <c r="F218" s="32">
        <v>98.886</v>
      </c>
      <c r="G218" s="32">
        <v>98.886</v>
      </c>
      <c r="H218" s="32">
        <v>98.805</v>
      </c>
      <c r="I218" s="32">
        <v>98.723</v>
      </c>
      <c r="J218" s="33">
        <v>41976.4375</v>
      </c>
      <c r="K218" t="inlineStr">
        <is>
          <t>FNMAJumboConforming</t>
        </is>
      </c>
    </row>
    <row r="219" spans="1:15">
      <c r="A219" t="inlineStr">
        <is>
          <t>FNMA High Balance 7 Year ARM 5</t>
        </is>
      </c>
      <c r="B219" t="inlineStr">
        <is>
          <t>Conventional</t>
        </is>
      </c>
      <c r="C219" t="inlineStr">
        <is>
          <t>7 Year ARM</t>
        </is>
      </c>
      <c r="D219" t="inlineStr">
        <is>
          <t>71ARM</t>
        </is>
      </c>
      <c r="E219" s="32">
        <v>2.875</v>
      </c>
      <c r="F219" s="32">
        <v>99.391</v>
      </c>
      <c r="G219" s="32">
        <v>99.391</v>
      </c>
      <c r="H219" s="32">
        <v>99.304</v>
      </c>
      <c r="I219" s="32">
        <v>99.217</v>
      </c>
      <c r="J219" s="33">
        <v>41976.4375</v>
      </c>
      <c r="K219" t="inlineStr">
        <is>
          <t>FNMAJumboConforming</t>
        </is>
      </c>
    </row>
    <row r="220" spans="1:15">
      <c r="A220" t="inlineStr">
        <is>
          <t>FNMA High Balance 7 Year ARM 6</t>
        </is>
      </c>
      <c r="B220" t="inlineStr">
        <is>
          <t>Conventional</t>
        </is>
      </c>
      <c r="C220" t="inlineStr">
        <is>
          <t>7 Year ARM</t>
        </is>
      </c>
      <c r="D220" t="inlineStr">
        <is>
          <t>71ARM</t>
        </is>
      </c>
      <c r="E220" s="32">
        <v>3</v>
      </c>
      <c r="F220" s="32">
        <v>99.878</v>
      </c>
      <c r="G220" s="32">
        <v>99.878</v>
      </c>
      <c r="H220" s="32">
        <v>99.786</v>
      </c>
      <c r="I220" s="32">
        <v>99.694</v>
      </c>
      <c r="J220" s="33">
        <v>41976.4375</v>
      </c>
      <c r="K220" t="inlineStr">
        <is>
          <t>FNMAJumboConforming</t>
        </is>
      </c>
    </row>
    <row r="221" spans="1:15">
      <c r="A221" t="inlineStr">
        <is>
          <t>FNMA High Balance 7 Year ARM 7</t>
        </is>
      </c>
      <c r="B221" t="inlineStr">
        <is>
          <t>Conventional</t>
        </is>
      </c>
      <c r="C221" t="inlineStr">
        <is>
          <t>7 Year ARM</t>
        </is>
      </c>
      <c r="D221" t="inlineStr">
        <is>
          <t>71ARM</t>
        </is>
      </c>
      <c r="E221" s="32">
        <v>3.125</v>
      </c>
      <c r="F221" s="32">
        <v>100.366</v>
      </c>
      <c r="G221" s="32">
        <v>100.366</v>
      </c>
      <c r="H221" s="32">
        <v>100.269</v>
      </c>
      <c r="I221" s="32">
        <v>100.172</v>
      </c>
      <c r="J221" s="33">
        <v>41976.4375</v>
      </c>
      <c r="K221" t="inlineStr">
        <is>
          <t>FNMAJumboConforming</t>
        </is>
      </c>
    </row>
    <row r="222" spans="1:15">
      <c r="A222" t="inlineStr">
        <is>
          <t>FNMA High Balance 7 Year ARM 8</t>
        </is>
      </c>
      <c r="B222" t="inlineStr">
        <is>
          <t>Conventional</t>
        </is>
      </c>
      <c r="C222" t="inlineStr">
        <is>
          <t>7 Year ARM</t>
        </is>
      </c>
      <c r="D222" t="inlineStr">
        <is>
          <t>71ARM</t>
        </is>
      </c>
      <c r="E222" s="32">
        <v>3.25</v>
      </c>
      <c r="F222" s="32">
        <v>100.8</v>
      </c>
      <c r="G222" s="32">
        <v>100.8</v>
      </c>
      <c r="H222" s="32">
        <v>100.697</v>
      </c>
      <c r="I222" s="32">
        <v>100.595</v>
      </c>
      <c r="J222" s="33">
        <v>41976.4375</v>
      </c>
      <c r="K222" t="inlineStr">
        <is>
          <t>FNMAJumboConforming</t>
        </is>
      </c>
    </row>
    <row r="223" spans="1:15">
      <c r="A223" t="inlineStr">
        <is>
          <t>FNMA High Balance 7 Year ARM 9</t>
        </is>
      </c>
      <c r="B223" t="inlineStr">
        <is>
          <t>Conventional</t>
        </is>
      </c>
      <c r="C223" t="inlineStr">
        <is>
          <t>7 Year ARM</t>
        </is>
      </c>
      <c r="D223" t="inlineStr">
        <is>
          <t>71ARM</t>
        </is>
      </c>
      <c r="E223" s="32">
        <v>3.375</v>
      </c>
      <c r="F223" s="32">
        <v>101.234</v>
      </c>
      <c r="G223" s="32">
        <v>101.234</v>
      </c>
      <c r="H223" s="32">
        <v>101.126</v>
      </c>
      <c r="I223" s="32">
        <v>101.018</v>
      </c>
      <c r="J223" s="33">
        <v>41976.4375</v>
      </c>
      <c r="K223" t="inlineStr">
        <is>
          <t>FNMAJumboConforming</t>
        </is>
      </c>
    </row>
    <row r="224" spans="1:15">
      <c r="A224" t="inlineStr">
        <is>
          <t>FNMA High Balance 7 Year ARM 10</t>
        </is>
      </c>
      <c r="B224" t="inlineStr">
        <is>
          <t>Conventional</t>
        </is>
      </c>
      <c r="C224" t="inlineStr">
        <is>
          <t>7 Year ARM</t>
        </is>
      </c>
      <c r="D224" t="inlineStr">
        <is>
          <t>71ARM</t>
        </is>
      </c>
      <c r="E224" s="32">
        <v>3.5</v>
      </c>
      <c r="F224" s="32">
        <v>101.592</v>
      </c>
      <c r="G224" s="32">
        <v>101.592</v>
      </c>
      <c r="H224" s="32">
        <v>101.479</v>
      </c>
      <c r="I224" s="32">
        <v>101.367</v>
      </c>
      <c r="J224" s="33">
        <v>41976.4375</v>
      </c>
      <c r="K224" t="inlineStr">
        <is>
          <t>FNMAJumboConforming</t>
        </is>
      </c>
    </row>
    <row r="225" spans="1:15">
      <c r="A225" t="inlineStr">
        <is>
          <t>FNMA High Balance 7 Year ARM 11</t>
        </is>
      </c>
      <c r="B225" t="inlineStr">
        <is>
          <t>Conventional</t>
        </is>
      </c>
      <c r="C225" t="inlineStr">
        <is>
          <t>7 Year ARM</t>
        </is>
      </c>
      <c r="D225" t="inlineStr">
        <is>
          <t>71ARM</t>
        </is>
      </c>
      <c r="E225" s="32">
        <v>3.625</v>
      </c>
      <c r="F225" s="32">
        <v>101.951</v>
      </c>
      <c r="G225" s="32">
        <v>101.951</v>
      </c>
      <c r="H225" s="32">
        <v>101.833</v>
      </c>
      <c r="I225" s="32">
        <v>101.715</v>
      </c>
      <c r="J225" s="33">
        <v>41976.4375</v>
      </c>
      <c r="K225" t="inlineStr">
        <is>
          <t>FNMAJumboConforming</t>
        </is>
      </c>
    </row>
    <row r="226" spans="1:15">
      <c r="A226" t="inlineStr">
        <is>
          <t>FNMA High Balance 7 Year ARM 12</t>
        </is>
      </c>
      <c r="B226" t="inlineStr">
        <is>
          <t>Conventional</t>
        </is>
      </c>
      <c r="C226" t="inlineStr">
        <is>
          <t>7 Year ARM</t>
        </is>
      </c>
      <c r="D226" t="inlineStr">
        <is>
          <t>71ARM</t>
        </is>
      </c>
      <c r="E226" s="32">
        <v>3.75</v>
      </c>
      <c r="F226" s="32">
        <v>102.194</v>
      </c>
      <c r="G226" s="32">
        <v>102.194</v>
      </c>
      <c r="H226" s="32">
        <v>102.071</v>
      </c>
      <c r="I226" s="32">
        <v>101.948</v>
      </c>
      <c r="J226" s="33">
        <v>41976.4375</v>
      </c>
      <c r="K226" t="inlineStr">
        <is>
          <t>FNMAJumboConforming</t>
        </is>
      </c>
    </row>
    <row r="227" spans="1:15">
      <c r="A227" t="inlineStr">
        <is>
          <t>FNMA High Balance 7 Year ARM 13</t>
        </is>
      </c>
      <c r="B227" t="inlineStr">
        <is>
          <t>Conventional</t>
        </is>
      </c>
      <c r="C227" t="inlineStr">
        <is>
          <t>7 Year ARM</t>
        </is>
      </c>
      <c r="D227" t="inlineStr">
        <is>
          <t>71ARM</t>
        </is>
      </c>
      <c r="E227" s="32">
        <v>3.875</v>
      </c>
      <c r="F227" s="32">
        <v>102.438</v>
      </c>
      <c r="G227" s="32">
        <v>102.438</v>
      </c>
      <c r="H227" s="32">
        <v>102.31</v>
      </c>
      <c r="I227" s="32">
        <v>102.181</v>
      </c>
      <c r="J227" s="33">
        <v>41976.4375</v>
      </c>
      <c r="K227" t="inlineStr">
        <is>
          <t>FNMAJumboConforming</t>
        </is>
      </c>
    </row>
    <row r="228" spans="1:15">
      <c r="A228" t="inlineStr">
        <is>
          <t>FNMA High Balance 7 Year ARM 14</t>
        </is>
      </c>
      <c r="B228" t="inlineStr">
        <is>
          <t>Conventional</t>
        </is>
      </c>
      <c r="C228" t="inlineStr">
        <is>
          <t>7 Year ARM</t>
        </is>
      </c>
      <c r="D228" t="inlineStr">
        <is>
          <t>71ARM</t>
        </is>
      </c>
      <c r="E228" s="32">
        <v>4</v>
      </c>
      <c r="F228" s="32">
        <v>102.662</v>
      </c>
      <c r="G228" s="32">
        <v>102.662</v>
      </c>
      <c r="H228" s="32">
        <v>102.529</v>
      </c>
      <c r="I228" s="32">
        <v>102.395</v>
      </c>
      <c r="J228" s="33">
        <v>41976.4375</v>
      </c>
      <c r="K228" t="inlineStr">
        <is>
          <t>FNMAJumboConforming</t>
        </is>
      </c>
    </row>
    <row r="229" spans="1:15">
      <c r="A229" t="inlineStr">
        <is>
          <t>FNMA High Balance 7 Year ARM 15</t>
        </is>
      </c>
      <c r="B229" t="inlineStr">
        <is>
          <t>Conventional</t>
        </is>
      </c>
      <c r="C229" t="inlineStr">
        <is>
          <t>7 Year ARM</t>
        </is>
      </c>
      <c r="D229" t="inlineStr">
        <is>
          <t>71ARM</t>
        </is>
      </c>
      <c r="E229" s="32">
        <v>4.125</v>
      </c>
      <c r="F229" s="32">
        <v>102.886</v>
      </c>
      <c r="G229" s="32">
        <v>102.886</v>
      </c>
      <c r="H229" s="32">
        <v>102.747</v>
      </c>
      <c r="I229" s="32">
        <v>102.609</v>
      </c>
      <c r="J229" s="33">
        <v>41976.4375</v>
      </c>
      <c r="K229" t="inlineStr">
        <is>
          <t>FNMAJumboConforming</t>
        </is>
      </c>
    </row>
    <row r="230" spans="1:15">
      <c r="A230" t="inlineStr">
        <is>
          <t>FNMA High Balance 7 Year ARM 16</t>
        </is>
      </c>
      <c r="B230" t="inlineStr">
        <is>
          <t>Conventional</t>
        </is>
      </c>
      <c r="C230" t="inlineStr">
        <is>
          <t>7 Year ARM</t>
        </is>
      </c>
      <c r="D230" t="inlineStr">
        <is>
          <t>71ARM</t>
        </is>
      </c>
      <c r="E230" s="32">
        <v>4.25</v>
      </c>
      <c r="F230" s="32">
        <v>103.089</v>
      </c>
      <c r="G230" s="32">
        <v>103.089</v>
      </c>
      <c r="H230" s="32">
        <v>102.945</v>
      </c>
      <c r="I230" s="32">
        <v>102.801</v>
      </c>
      <c r="J230" s="33">
        <v>41976.4375</v>
      </c>
      <c r="K230" t="inlineStr">
        <is>
          <t>FNMAJumboConforming</t>
        </is>
      </c>
    </row>
    <row r="231" spans="1:15">
      <c r="A231" t="inlineStr">
        <is>
          <t>FNMA High Balance 7 Year ARM 17</t>
        </is>
      </c>
      <c r="B231" t="inlineStr">
        <is>
          <t>Conventional</t>
        </is>
      </c>
      <c r="C231" t="inlineStr">
        <is>
          <t>7 Year ARM</t>
        </is>
      </c>
      <c r="D231" t="inlineStr">
        <is>
          <t>71ARM</t>
        </is>
      </c>
      <c r="E231" s="32">
        <v>4.375</v>
      </c>
      <c r="F231" s="32">
        <v>103.293</v>
      </c>
      <c r="G231" s="32">
        <v>103.293</v>
      </c>
      <c r="H231" s="32">
        <v>103.143</v>
      </c>
      <c r="I231" s="32">
        <v>102.994</v>
      </c>
      <c r="J231" s="33">
        <v>41976.4375</v>
      </c>
      <c r="K231" t="inlineStr">
        <is>
          <t>FNMAJumboConforming</t>
        </is>
      </c>
    </row>
    <row r="232" spans="1:15">
      <c r="A232" t="inlineStr">
        <is>
          <t>FNMA High Balance 7 Year ARM 18</t>
        </is>
      </c>
      <c r="B232" t="inlineStr">
        <is>
          <t>Conventional</t>
        </is>
      </c>
      <c r="C232" t="inlineStr">
        <is>
          <t>7 Year ARM</t>
        </is>
      </c>
      <c r="D232" t="inlineStr">
        <is>
          <t>71ARM</t>
        </is>
      </c>
      <c r="E232" s="32">
        <v>4.5</v>
      </c>
      <c r="F232" s="32">
        <v>103.476</v>
      </c>
      <c r="G232" s="32">
        <v>103.476</v>
      </c>
      <c r="H232" s="32">
        <v>103.321</v>
      </c>
      <c r="I232" s="32">
        <v>103.167</v>
      </c>
      <c r="J232" s="33">
        <v>41976.4375</v>
      </c>
      <c r="K232" t="inlineStr">
        <is>
          <t>FNMAJumboConforming</t>
        </is>
      </c>
    </row>
    <row r="233" spans="1:15">
      <c r="A233" t="inlineStr">
        <is>
          <t>FNMA High Balance 7 Year ARM 19</t>
        </is>
      </c>
      <c r="B233" t="inlineStr">
        <is>
          <t>Conventional</t>
        </is>
      </c>
      <c r="C233" t="inlineStr">
        <is>
          <t>7 Year ARM</t>
        </is>
      </c>
      <c r="D233" t="inlineStr">
        <is>
          <t>71ARM</t>
        </is>
      </c>
      <c r="E233" s="32">
        <v>4.625</v>
      </c>
      <c r="F233" s="32">
        <v>103.658</v>
      </c>
      <c r="G233" s="32">
        <v>103.658</v>
      </c>
      <c r="H233" s="32">
        <v>103.499</v>
      </c>
      <c r="I233" s="32">
        <v>103.339</v>
      </c>
      <c r="J233" s="33">
        <v>41976.4375</v>
      </c>
      <c r="K233" t="inlineStr">
        <is>
          <t>FNMAJumboConforming</t>
        </is>
      </c>
    </row>
    <row r="234" spans="1:15">
      <c r="A234" t="inlineStr">
        <is>
          <t>Conventional HARP 10 Year Fixed 1</t>
        </is>
      </c>
      <c r="B234" t="inlineStr">
        <is>
          <t>Conventional</t>
        </is>
      </c>
      <c r="C234" t="inlineStr">
        <is>
          <t>10 Year Fixed</t>
        </is>
      </c>
      <c r="D234" t="inlineStr">
        <is>
          <t>10Y</t>
        </is>
      </c>
      <c r="E234" s="32">
        <v>2.5</v>
      </c>
      <c r="F234" s="32">
        <v>98.993</v>
      </c>
      <c r="G234" s="32">
        <v>98.876</v>
      </c>
      <c r="H234" s="32">
        <v>98.788</v>
      </c>
      <c r="I234" s="32">
        <v>98.665</v>
      </c>
      <c r="J234" s="33">
        <v>41976.4375</v>
      </c>
      <c r="K234" t="inlineStr">
        <is>
          <t>HARP</t>
        </is>
      </c>
    </row>
    <row r="235" spans="1:15">
      <c r="A235" t="inlineStr">
        <is>
          <t>Conventional HARP 10 Year Fixed 2</t>
        </is>
      </c>
      <c r="B235" t="inlineStr">
        <is>
          <t>Conventional</t>
        </is>
      </c>
      <c r="C235" t="inlineStr">
        <is>
          <t>10 Year Fixed</t>
        </is>
      </c>
      <c r="D235" t="inlineStr">
        <is>
          <t>10Y</t>
        </is>
      </c>
      <c r="E235" s="32">
        <v>2.625</v>
      </c>
      <c r="F235" s="32">
        <v>100.176</v>
      </c>
      <c r="G235" s="32">
        <v>100.081</v>
      </c>
      <c r="H235" s="32">
        <v>99.982</v>
      </c>
      <c r="I235" s="32">
        <v>99.887</v>
      </c>
      <c r="J235" s="33">
        <v>41976.4375</v>
      </c>
      <c r="K235" t="inlineStr">
        <is>
          <t>HARP</t>
        </is>
      </c>
    </row>
    <row r="236" spans="1:15">
      <c r="A236" t="inlineStr">
        <is>
          <t>Conventional HARP 10 Year Fixed 3</t>
        </is>
      </c>
      <c r="B236" t="inlineStr">
        <is>
          <t>Conventional</t>
        </is>
      </c>
      <c r="C236" t="inlineStr">
        <is>
          <t>10 Year Fixed</t>
        </is>
      </c>
      <c r="D236" t="inlineStr">
        <is>
          <t>10Y</t>
        </is>
      </c>
      <c r="E236" s="32">
        <v>2.75</v>
      </c>
      <c r="F236" s="32">
        <v>100.809</v>
      </c>
      <c r="G236" s="32">
        <v>100.714</v>
      </c>
      <c r="H236" s="32">
        <v>100.615</v>
      </c>
      <c r="I236" s="32">
        <v>100.52</v>
      </c>
      <c r="J236" s="33">
        <v>41976.4375</v>
      </c>
      <c r="K236" t="inlineStr">
        <is>
          <t>HARP</t>
        </is>
      </c>
    </row>
    <row r="237" spans="1:15">
      <c r="A237" t="inlineStr">
        <is>
          <t>Conventional HARP 10 Year Fixed 4</t>
        </is>
      </c>
      <c r="B237" t="inlineStr">
        <is>
          <t>Conventional</t>
        </is>
      </c>
      <c r="C237" t="inlineStr">
        <is>
          <t>10 Year Fixed</t>
        </is>
      </c>
      <c r="D237" t="inlineStr">
        <is>
          <t>10Y</t>
        </is>
      </c>
      <c r="E237" s="32">
        <v>2.875</v>
      </c>
      <c r="F237" s="32">
        <v>101.215</v>
      </c>
      <c r="G237" s="32">
        <v>101.098</v>
      </c>
      <c r="H237" s="32">
        <v>101.01</v>
      </c>
      <c r="I237" s="32">
        <v>100.887</v>
      </c>
      <c r="J237" s="33">
        <v>41976.4375</v>
      </c>
      <c r="K237" t="inlineStr">
        <is>
          <t>HARP</t>
        </is>
      </c>
    </row>
    <row r="238" spans="1:15">
      <c r="A238" t="inlineStr">
        <is>
          <t>Conventional HARP 10 Year Fixed 5</t>
        </is>
      </c>
      <c r="B238" t="inlineStr">
        <is>
          <t>Conventional</t>
        </is>
      </c>
      <c r="C238" t="inlineStr">
        <is>
          <t>10 Year Fixed</t>
        </is>
      </c>
      <c r="D238" t="inlineStr">
        <is>
          <t>10Y</t>
        </is>
      </c>
      <c r="E238" s="32">
        <v>3</v>
      </c>
      <c r="F238" s="32">
        <v>101.778</v>
      </c>
      <c r="G238" s="32">
        <v>101.66</v>
      </c>
      <c r="H238" s="32">
        <v>101.573</v>
      </c>
      <c r="I238" s="32">
        <v>101.449</v>
      </c>
      <c r="J238" s="33">
        <v>41976.4375</v>
      </c>
      <c r="K238" t="inlineStr">
        <is>
          <t>HARP</t>
        </is>
      </c>
    </row>
    <row r="239" spans="1:15">
      <c r="A239" t="inlineStr">
        <is>
          <t>Conventional HARP 10 Year Fixed 6</t>
        </is>
      </c>
      <c r="B239" t="inlineStr">
        <is>
          <t>Conventional</t>
        </is>
      </c>
      <c r="C239" t="inlineStr">
        <is>
          <t>10 Year Fixed</t>
        </is>
      </c>
      <c r="D239" t="inlineStr">
        <is>
          <t>10Y</t>
        </is>
      </c>
      <c r="E239" s="32">
        <v>3.125</v>
      </c>
      <c r="F239" s="32">
        <v>102.249</v>
      </c>
      <c r="G239" s="32">
        <v>102.132</v>
      </c>
      <c r="H239" s="32">
        <v>102.044</v>
      </c>
      <c r="I239" s="32">
        <v>101.92</v>
      </c>
      <c r="J239" s="33">
        <v>41976.4375</v>
      </c>
      <c r="K239" t="inlineStr">
        <is>
          <t>HARP</t>
        </is>
      </c>
    </row>
    <row r="240" spans="1:15">
      <c r="A240" t="inlineStr">
        <is>
          <t>Conventional HARP 10 Year Fixed 7</t>
        </is>
      </c>
      <c r="B240" t="inlineStr">
        <is>
          <t>Conventional</t>
        </is>
      </c>
      <c r="C240" t="inlineStr">
        <is>
          <t>10 Year Fixed</t>
        </is>
      </c>
      <c r="D240" t="inlineStr">
        <is>
          <t>10Y</t>
        </is>
      </c>
      <c r="E240" s="32">
        <v>3.25</v>
      </c>
      <c r="F240" s="32">
        <v>102.361</v>
      </c>
      <c r="G240" s="32">
        <v>102.244</v>
      </c>
      <c r="H240" s="32">
        <v>102.156</v>
      </c>
      <c r="I240" s="32">
        <v>102.033</v>
      </c>
      <c r="J240" s="33">
        <v>41976.4375</v>
      </c>
      <c r="K240" t="inlineStr">
        <is>
          <t>HARP</t>
        </is>
      </c>
    </row>
    <row r="241" spans="1:15">
      <c r="A241" t="inlineStr">
        <is>
          <t>Conventional HARP 10 Year Fixed 8</t>
        </is>
      </c>
      <c r="B241" t="inlineStr">
        <is>
          <t>Conventional</t>
        </is>
      </c>
      <c r="C241" t="inlineStr">
        <is>
          <t>10 Year Fixed</t>
        </is>
      </c>
      <c r="D241" t="inlineStr">
        <is>
          <t>10Y</t>
        </is>
      </c>
      <c r="E241" s="32">
        <v>3.375</v>
      </c>
      <c r="F241" s="32">
        <v>102.869</v>
      </c>
      <c r="G241" s="32">
        <v>102.723</v>
      </c>
      <c r="H241" s="32">
        <v>102.647</v>
      </c>
      <c r="I241" s="32">
        <v>102.494</v>
      </c>
      <c r="J241" s="33">
        <v>41976.4375</v>
      </c>
      <c r="K241" t="inlineStr">
        <is>
          <t>HARP</t>
        </is>
      </c>
    </row>
    <row r="242" spans="1:15">
      <c r="A242" t="inlineStr">
        <is>
          <t>Conventional HARP 10 Year Fixed 9</t>
        </is>
      </c>
      <c r="B242" t="inlineStr">
        <is>
          <t>Conventional</t>
        </is>
      </c>
      <c r="C242" t="inlineStr">
        <is>
          <t>10 Year Fixed</t>
        </is>
      </c>
      <c r="D242" t="inlineStr">
        <is>
          <t>10Y</t>
        </is>
      </c>
      <c r="E242" s="32">
        <v>3.5</v>
      </c>
      <c r="F242" s="32">
        <v>103.528</v>
      </c>
      <c r="G242" s="32">
        <v>103.382</v>
      </c>
      <c r="H242" s="32">
        <v>103.305</v>
      </c>
      <c r="I242" s="32">
        <v>103.153</v>
      </c>
      <c r="J242" s="33">
        <v>41976.4375</v>
      </c>
      <c r="K242" t="inlineStr">
        <is>
          <t>HARP</t>
        </is>
      </c>
    </row>
    <row r="243" spans="1:15">
      <c r="A243" t="inlineStr">
        <is>
          <t>Conventional HARP 10 Year Fixed 10</t>
        </is>
      </c>
      <c r="B243" t="inlineStr">
        <is>
          <t>Conventional</t>
        </is>
      </c>
      <c r="C243" t="inlineStr">
        <is>
          <t>10 Year Fixed</t>
        </is>
      </c>
      <c r="D243" t="inlineStr">
        <is>
          <t>10Y</t>
        </is>
      </c>
      <c r="E243" s="32">
        <v>3.625</v>
      </c>
      <c r="F243" s="32">
        <v>103.963</v>
      </c>
      <c r="G243" s="32">
        <v>103.817</v>
      </c>
      <c r="H243" s="32">
        <v>103.74</v>
      </c>
      <c r="I243" s="32">
        <v>103.588</v>
      </c>
      <c r="J243" s="33">
        <v>41976.4375</v>
      </c>
      <c r="K243" t="inlineStr">
        <is>
          <t>HARP</t>
        </is>
      </c>
    </row>
    <row r="244" spans="1:15">
      <c r="A244" t="inlineStr">
        <is>
          <t>Conventional HARP 10 Year Fixed 11</t>
        </is>
      </c>
      <c r="B244" t="inlineStr">
        <is>
          <t>Conventional</t>
        </is>
      </c>
      <c r="C244" t="inlineStr">
        <is>
          <t>10 Year Fixed</t>
        </is>
      </c>
      <c r="D244" t="inlineStr">
        <is>
          <t>10Y</t>
        </is>
      </c>
      <c r="E244" s="32">
        <v>3.75</v>
      </c>
      <c r="F244" s="32">
        <v>104.18</v>
      </c>
      <c r="G244" s="32">
        <v>104.034</v>
      </c>
      <c r="H244" s="32">
        <v>103.957</v>
      </c>
      <c r="I244" s="32">
        <v>103.805</v>
      </c>
      <c r="J244" s="33">
        <v>41976.4375</v>
      </c>
      <c r="K244" t="inlineStr">
        <is>
          <t>HARP</t>
        </is>
      </c>
    </row>
    <row r="245" spans="1:15">
      <c r="A245" t="inlineStr">
        <is>
          <t>Conventional HARP 10 Year Fixed 12</t>
        </is>
      </c>
      <c r="B245" t="inlineStr">
        <is>
          <t>Conventional</t>
        </is>
      </c>
      <c r="C245" t="inlineStr">
        <is>
          <t>10 Year Fixed</t>
        </is>
      </c>
      <c r="D245" t="inlineStr">
        <is>
          <t>10Y</t>
        </is>
      </c>
      <c r="E245" s="32">
        <v>3.875</v>
      </c>
      <c r="F245" s="32">
        <v>104.406</v>
      </c>
      <c r="G245" s="32">
        <v>104.253</v>
      </c>
      <c r="H245" s="32">
        <v>104.211</v>
      </c>
      <c r="I245" s="32">
        <v>104.055</v>
      </c>
      <c r="J245" s="33">
        <v>41976.4375</v>
      </c>
      <c r="K245" t="inlineStr">
        <is>
          <t>HARP</t>
        </is>
      </c>
    </row>
    <row r="246" spans="1:15">
      <c r="A246" t="inlineStr">
        <is>
          <t>Conventional HARP 10 Year Fixed 13</t>
        </is>
      </c>
      <c r="B246" t="inlineStr">
        <is>
          <t>Conventional</t>
        </is>
      </c>
      <c r="C246" t="inlineStr">
        <is>
          <t>10 Year Fixed</t>
        </is>
      </c>
      <c r="D246" t="inlineStr">
        <is>
          <t>10Y</t>
        </is>
      </c>
      <c r="E246" s="32">
        <v>4</v>
      </c>
      <c r="F246" s="32">
        <v>105.031</v>
      </c>
      <c r="G246" s="32">
        <v>104.878</v>
      </c>
      <c r="H246" s="32">
        <v>104.836</v>
      </c>
      <c r="I246" s="32">
        <v>104.68</v>
      </c>
      <c r="J246" s="33">
        <v>41976.4375</v>
      </c>
      <c r="K246" t="inlineStr">
        <is>
          <t>HARP</t>
        </is>
      </c>
    </row>
    <row r="247" spans="1:15">
      <c r="A247" t="inlineStr">
        <is>
          <t>Conventional HARP 10 Year Fixed 14</t>
        </is>
      </c>
      <c r="B247" t="inlineStr">
        <is>
          <t>Conventional</t>
        </is>
      </c>
      <c r="C247" t="inlineStr">
        <is>
          <t>10 Year Fixed</t>
        </is>
      </c>
      <c r="D247" t="inlineStr">
        <is>
          <t>10Y</t>
        </is>
      </c>
      <c r="E247" s="32">
        <v>4.125</v>
      </c>
      <c r="F247" s="32">
        <v>105.564</v>
      </c>
      <c r="G247" s="32">
        <v>105.411</v>
      </c>
      <c r="H247" s="32">
        <v>105.369</v>
      </c>
      <c r="I247" s="32">
        <v>105.213</v>
      </c>
      <c r="J247" s="33">
        <v>41976.4375</v>
      </c>
      <c r="K247" t="inlineStr">
        <is>
          <t>HARP</t>
        </is>
      </c>
    </row>
    <row r="248" spans="1:15">
      <c r="A248" t="inlineStr">
        <is>
          <t>Conventional HARP 15 Year Fixed 1</t>
        </is>
      </c>
      <c r="B248" t="inlineStr">
        <is>
          <t>Conventional</t>
        </is>
      </c>
      <c r="C248" t="inlineStr">
        <is>
          <t>15 Year Fixed</t>
        </is>
      </c>
      <c r="D248" t="inlineStr">
        <is>
          <t>15Y</t>
        </is>
      </c>
      <c r="E248" s="32">
        <v>2.5</v>
      </c>
      <c r="F248" s="32">
        <v>98.557</v>
      </c>
      <c r="G248" s="32">
        <v>98.462</v>
      </c>
      <c r="H248" s="32">
        <v>98.363</v>
      </c>
      <c r="I248" s="32">
        <v>98.268</v>
      </c>
      <c r="J248" s="33">
        <v>41976.4375</v>
      </c>
      <c r="K248" t="inlineStr">
        <is>
          <t>HARP</t>
        </is>
      </c>
    </row>
    <row r="249" spans="1:15">
      <c r="A249" t="inlineStr">
        <is>
          <t>Conventional HARP 15 Year Fixed 2</t>
        </is>
      </c>
      <c r="B249" t="inlineStr">
        <is>
          <t>Conventional</t>
        </is>
      </c>
      <c r="C249" t="inlineStr">
        <is>
          <t>15 Year Fixed</t>
        </is>
      </c>
      <c r="D249" t="inlineStr">
        <is>
          <t>15Y</t>
        </is>
      </c>
      <c r="E249" s="32">
        <v>2.625</v>
      </c>
      <c r="F249" s="32">
        <v>99.283</v>
      </c>
      <c r="G249" s="32">
        <v>99.188</v>
      </c>
      <c r="H249" s="32">
        <v>99.089</v>
      </c>
      <c r="I249" s="32">
        <v>98.994</v>
      </c>
      <c r="J249" s="33">
        <v>41976.4375</v>
      </c>
      <c r="K249" t="inlineStr">
        <is>
          <t>HARP</t>
        </is>
      </c>
    </row>
    <row r="250" spans="1:15">
      <c r="A250" t="inlineStr">
        <is>
          <t>Conventional HARP 15 Year Fixed 3</t>
        </is>
      </c>
      <c r="B250" t="inlineStr">
        <is>
          <t>Conventional</t>
        </is>
      </c>
      <c r="C250" t="inlineStr">
        <is>
          <t>15 Year Fixed</t>
        </is>
      </c>
      <c r="D250" t="inlineStr">
        <is>
          <t>15Y</t>
        </is>
      </c>
      <c r="E250" s="32">
        <v>2.75</v>
      </c>
      <c r="F250" s="32">
        <v>100.213</v>
      </c>
      <c r="G250" s="32">
        <v>100.118</v>
      </c>
      <c r="H250" s="32">
        <v>100.019</v>
      </c>
      <c r="I250" s="32">
        <v>99.924</v>
      </c>
      <c r="J250" s="33">
        <v>41976.4375</v>
      </c>
      <c r="K250" t="inlineStr">
        <is>
          <t>HARP</t>
        </is>
      </c>
    </row>
    <row r="251" spans="1:15">
      <c r="A251" t="inlineStr">
        <is>
          <t>Conventional HARP 15 Year Fixed 4</t>
        </is>
      </c>
      <c r="B251" t="inlineStr">
        <is>
          <t>Conventional</t>
        </is>
      </c>
      <c r="C251" t="inlineStr">
        <is>
          <t>15 Year Fixed</t>
        </is>
      </c>
      <c r="D251" t="inlineStr">
        <is>
          <t>15Y</t>
        </is>
      </c>
      <c r="E251" s="32">
        <v>2.875</v>
      </c>
      <c r="F251" s="32">
        <v>100.735</v>
      </c>
      <c r="G251" s="32">
        <v>100.64</v>
      </c>
      <c r="H251" s="32">
        <v>100.541</v>
      </c>
      <c r="I251" s="32">
        <v>100.447</v>
      </c>
      <c r="J251" s="33">
        <v>41976.4375</v>
      </c>
      <c r="K251" t="inlineStr">
        <is>
          <t>HARP</t>
        </is>
      </c>
    </row>
    <row r="252" spans="1:15">
      <c r="A252" t="inlineStr">
        <is>
          <t>Conventional HARP 15 Year Fixed 5</t>
        </is>
      </c>
      <c r="B252" t="inlineStr">
        <is>
          <t>Conventional</t>
        </is>
      </c>
      <c r="C252" t="inlineStr">
        <is>
          <t>15 Year Fixed</t>
        </is>
      </c>
      <c r="D252" t="inlineStr">
        <is>
          <t>15Y</t>
        </is>
      </c>
      <c r="E252" s="32">
        <v>3</v>
      </c>
      <c r="F252" s="32">
        <v>101.172</v>
      </c>
      <c r="G252" s="32">
        <v>101.055</v>
      </c>
      <c r="H252" s="32">
        <v>100.967</v>
      </c>
      <c r="I252" s="32">
        <v>100.843</v>
      </c>
      <c r="J252" s="33">
        <v>41976.4375</v>
      </c>
      <c r="K252" t="inlineStr">
        <is>
          <t>HARP</t>
        </is>
      </c>
    </row>
    <row r="253" spans="1:15">
      <c r="A253" t="inlineStr">
        <is>
          <t>Conventional HARP 15 Year Fixed 6</t>
        </is>
      </c>
      <c r="B253" t="inlineStr">
        <is>
          <t>Conventional</t>
        </is>
      </c>
      <c r="C253" t="inlineStr">
        <is>
          <t>15 Year Fixed</t>
        </is>
      </c>
      <c r="D253" t="inlineStr">
        <is>
          <t>15Y</t>
        </is>
      </c>
      <c r="E253" s="32">
        <v>3.125</v>
      </c>
      <c r="F253" s="32">
        <v>101.782</v>
      </c>
      <c r="G253" s="32">
        <v>101.665</v>
      </c>
      <c r="H253" s="32">
        <v>101.577</v>
      </c>
      <c r="I253" s="32">
        <v>101.453</v>
      </c>
      <c r="J253" s="33">
        <v>41976.4375</v>
      </c>
      <c r="K253" t="inlineStr">
        <is>
          <t>HARP</t>
        </is>
      </c>
    </row>
    <row r="254" spans="1:15">
      <c r="A254" t="inlineStr">
        <is>
          <t>Conventional HARP 15 Year Fixed 7</t>
        </is>
      </c>
      <c r="B254" t="inlineStr">
        <is>
          <t>Conventional</t>
        </is>
      </c>
      <c r="C254" t="inlineStr">
        <is>
          <t>15 Year Fixed</t>
        </is>
      </c>
      <c r="D254" t="inlineStr">
        <is>
          <t>15Y</t>
        </is>
      </c>
      <c r="E254" s="32">
        <v>3.25</v>
      </c>
      <c r="F254" s="32">
        <v>102.237</v>
      </c>
      <c r="G254" s="32">
        <v>102.12</v>
      </c>
      <c r="H254" s="32">
        <v>102.032</v>
      </c>
      <c r="I254" s="32">
        <v>101.909</v>
      </c>
      <c r="J254" s="33">
        <v>41976.4375</v>
      </c>
      <c r="K254" t="inlineStr">
        <is>
          <t>HARP</t>
        </is>
      </c>
    </row>
    <row r="255" spans="1:15">
      <c r="A255" t="inlineStr">
        <is>
          <t>Conventional HARP 15 Year Fixed 8</t>
        </is>
      </c>
      <c r="B255" t="inlineStr">
        <is>
          <t>Conventional</t>
        </is>
      </c>
      <c r="C255" t="inlineStr">
        <is>
          <t>15 Year Fixed</t>
        </is>
      </c>
      <c r="D255" t="inlineStr">
        <is>
          <t>15Y</t>
        </is>
      </c>
      <c r="E255" s="32">
        <v>3.375</v>
      </c>
      <c r="F255" s="32">
        <v>102.675</v>
      </c>
      <c r="G255" s="32">
        <v>102.558</v>
      </c>
      <c r="H255" s="32">
        <v>102.47</v>
      </c>
      <c r="I255" s="32">
        <v>102.346</v>
      </c>
      <c r="J255" s="33">
        <v>41976.4375</v>
      </c>
      <c r="K255" t="inlineStr">
        <is>
          <t>HARP</t>
        </is>
      </c>
    </row>
    <row r="256" spans="1:15">
      <c r="A256" t="inlineStr">
        <is>
          <t>Conventional HARP 15 Year Fixed 9</t>
        </is>
      </c>
      <c r="B256" t="inlineStr">
        <is>
          <t>Conventional</t>
        </is>
      </c>
      <c r="C256" t="inlineStr">
        <is>
          <t>15 Year Fixed</t>
        </is>
      </c>
      <c r="D256" t="inlineStr">
        <is>
          <t>15Y</t>
        </is>
      </c>
      <c r="E256" s="32">
        <v>3.5</v>
      </c>
      <c r="F256" s="32">
        <v>103.322</v>
      </c>
      <c r="G256" s="32">
        <v>103.176</v>
      </c>
      <c r="H256" s="32">
        <v>103.099</v>
      </c>
      <c r="I256" s="32">
        <v>102.947</v>
      </c>
      <c r="J256" s="33">
        <v>41976.4375</v>
      </c>
      <c r="K256" t="inlineStr">
        <is>
          <t>HARP</t>
        </is>
      </c>
    </row>
    <row r="257" spans="1:15">
      <c r="A257" t="inlineStr">
        <is>
          <t>Conventional HARP 15 Year Fixed 10</t>
        </is>
      </c>
      <c r="B257" t="inlineStr">
        <is>
          <t>Conventional</t>
        </is>
      </c>
      <c r="C257" t="inlineStr">
        <is>
          <t>15 Year Fixed</t>
        </is>
      </c>
      <c r="D257" t="inlineStr">
        <is>
          <t>15Y</t>
        </is>
      </c>
      <c r="E257" s="32">
        <v>3.625</v>
      </c>
      <c r="F257" s="32">
        <v>103.937</v>
      </c>
      <c r="G257" s="32">
        <v>103.792</v>
      </c>
      <c r="H257" s="32">
        <v>103.715</v>
      </c>
      <c r="I257" s="32">
        <v>103.563</v>
      </c>
      <c r="J257" s="33">
        <v>41976.4375</v>
      </c>
      <c r="K257" t="inlineStr">
        <is>
          <t>HARP</t>
        </is>
      </c>
    </row>
    <row r="258" spans="1:15">
      <c r="A258" t="inlineStr">
        <is>
          <t>Conventional HARP 15 Year Fixed 11</t>
        </is>
      </c>
      <c r="B258" t="inlineStr">
        <is>
          <t>Conventional</t>
        </is>
      </c>
      <c r="C258" t="inlineStr">
        <is>
          <t>15 Year Fixed</t>
        </is>
      </c>
      <c r="D258" t="inlineStr">
        <is>
          <t>15Y</t>
        </is>
      </c>
      <c r="E258" s="32">
        <v>3.75</v>
      </c>
      <c r="F258" s="32">
        <v>104.113</v>
      </c>
      <c r="G258" s="32">
        <v>103.968</v>
      </c>
      <c r="H258" s="32">
        <v>103.891</v>
      </c>
      <c r="I258" s="32">
        <v>103.739</v>
      </c>
      <c r="J258" s="33">
        <v>41976.4375</v>
      </c>
      <c r="K258" t="inlineStr">
        <is>
          <t>HARP</t>
        </is>
      </c>
    </row>
    <row r="259" spans="1:15">
      <c r="A259" t="inlineStr">
        <is>
          <t>Conventional HARP 15 Year Fixed 12</t>
        </is>
      </c>
      <c r="B259" t="inlineStr">
        <is>
          <t>Conventional</t>
        </is>
      </c>
      <c r="C259" t="inlineStr">
        <is>
          <t>15 Year Fixed</t>
        </is>
      </c>
      <c r="D259" t="inlineStr">
        <is>
          <t>15Y</t>
        </is>
      </c>
      <c r="E259" s="32">
        <v>3.875</v>
      </c>
      <c r="F259" s="32">
        <v>104.529</v>
      </c>
      <c r="G259" s="32">
        <v>104.384</v>
      </c>
      <c r="H259" s="32">
        <v>104.307</v>
      </c>
      <c r="I259" s="32">
        <v>104.155</v>
      </c>
      <c r="J259" s="33">
        <v>41976.4375</v>
      </c>
      <c r="K259" t="inlineStr">
        <is>
          <t>HARP</t>
        </is>
      </c>
    </row>
    <row r="260" spans="1:15">
      <c r="A260" t="inlineStr">
        <is>
          <t>Conventional HARP 15 Year Fixed 13</t>
        </is>
      </c>
      <c r="B260" t="inlineStr">
        <is>
          <t>Conventional</t>
        </is>
      </c>
      <c r="C260" t="inlineStr">
        <is>
          <t>15 Year Fixed</t>
        </is>
      </c>
      <c r="D260" t="inlineStr">
        <is>
          <t>15Y</t>
        </is>
      </c>
      <c r="E260" s="32">
        <v>4</v>
      </c>
      <c r="F260" s="32">
        <v>105.016</v>
      </c>
      <c r="G260" s="32">
        <v>104.863</v>
      </c>
      <c r="H260" s="32">
        <v>104.822</v>
      </c>
      <c r="I260" s="32">
        <v>104.665</v>
      </c>
      <c r="J260" s="33">
        <v>41976.4375</v>
      </c>
      <c r="K260" t="inlineStr">
        <is>
          <t>HARP</t>
        </is>
      </c>
    </row>
    <row r="261" spans="1:15">
      <c r="A261" t="inlineStr">
        <is>
          <t>Conventional HARP 20 Year Fixed 1</t>
        </is>
      </c>
      <c r="B261" t="inlineStr">
        <is>
          <t>Conventional</t>
        </is>
      </c>
      <c r="C261" t="inlineStr">
        <is>
          <t>20 Year Fixed</t>
        </is>
      </c>
      <c r="D261" t="inlineStr">
        <is>
          <t>20Y</t>
        </is>
      </c>
      <c r="E261" s="32">
        <v>3.25</v>
      </c>
      <c r="F261" s="32">
        <v>99.088</v>
      </c>
      <c r="G261" s="32">
        <v>99.02</v>
      </c>
      <c r="H261" s="32">
        <v>98.896</v>
      </c>
      <c r="I261" s="32">
        <v>98.772</v>
      </c>
      <c r="J261" s="33">
        <v>41976.4375</v>
      </c>
      <c r="K261" t="inlineStr">
        <is>
          <t>HARP</t>
        </is>
      </c>
    </row>
    <row r="262" spans="1:15">
      <c r="A262" t="inlineStr">
        <is>
          <t>Conventional HARP 20 Year Fixed 2</t>
        </is>
      </c>
      <c r="B262" t="inlineStr">
        <is>
          <t>Conventional</t>
        </is>
      </c>
      <c r="C262" t="inlineStr">
        <is>
          <t>20 Year Fixed</t>
        </is>
      </c>
      <c r="D262" t="inlineStr">
        <is>
          <t>20Y</t>
        </is>
      </c>
      <c r="E262" s="32">
        <v>3.375</v>
      </c>
      <c r="F262" s="32">
        <v>99.748</v>
      </c>
      <c r="G262" s="32">
        <v>99.68</v>
      </c>
      <c r="H262" s="32">
        <v>99.556</v>
      </c>
      <c r="I262" s="32">
        <v>99.432</v>
      </c>
      <c r="J262" s="33">
        <v>41976.4375</v>
      </c>
      <c r="K262" t="inlineStr">
        <is>
          <t>HARP</t>
        </is>
      </c>
    </row>
    <row r="263" spans="1:15">
      <c r="A263" t="inlineStr">
        <is>
          <t>Conventional HARP 20 Year Fixed 3</t>
        </is>
      </c>
      <c r="B263" t="inlineStr">
        <is>
          <t>Conventional</t>
        </is>
      </c>
      <c r="C263" t="inlineStr">
        <is>
          <t>20 Year Fixed</t>
        </is>
      </c>
      <c r="D263" t="inlineStr">
        <is>
          <t>20Y</t>
        </is>
      </c>
      <c r="E263" s="32">
        <v>3.5</v>
      </c>
      <c r="F263" s="32">
        <v>100.671</v>
      </c>
      <c r="G263" s="32">
        <v>100.597</v>
      </c>
      <c r="H263" s="32">
        <v>100.429</v>
      </c>
      <c r="I263" s="32">
        <v>100.26</v>
      </c>
      <c r="J263" s="33">
        <v>41976.4375</v>
      </c>
      <c r="K263" t="inlineStr">
        <is>
          <t>HARP</t>
        </is>
      </c>
    </row>
    <row r="264" spans="1:15">
      <c r="A264" t="inlineStr">
        <is>
          <t>Conventional HARP 20 Year Fixed 4</t>
        </is>
      </c>
      <c r="B264" t="inlineStr">
        <is>
          <t>Conventional</t>
        </is>
      </c>
      <c r="C264" t="inlineStr">
        <is>
          <t>20 Year Fixed</t>
        </is>
      </c>
      <c r="D264" t="inlineStr">
        <is>
          <t>20Y</t>
        </is>
      </c>
      <c r="E264" s="32">
        <v>3.625</v>
      </c>
      <c r="F264" s="32">
        <v>101.702</v>
      </c>
      <c r="G264" s="32">
        <v>101.628</v>
      </c>
      <c r="H264" s="32">
        <v>101.46</v>
      </c>
      <c r="I264" s="32">
        <v>101.292</v>
      </c>
      <c r="J264" s="33">
        <v>41976.4375</v>
      </c>
      <c r="K264" t="inlineStr">
        <is>
          <t>HARP</t>
        </is>
      </c>
    </row>
    <row r="265" spans="1:15">
      <c r="A265" t="inlineStr">
        <is>
          <t>Conventional HARP 20 Year Fixed 5</t>
        </is>
      </c>
      <c r="B265" t="inlineStr">
        <is>
          <t>Conventional</t>
        </is>
      </c>
      <c r="C265" t="inlineStr">
        <is>
          <t>20 Year Fixed</t>
        </is>
      </c>
      <c r="D265" t="inlineStr">
        <is>
          <t>20Y</t>
        </is>
      </c>
      <c r="E265" s="32">
        <v>3.75</v>
      </c>
      <c r="F265" s="32">
        <v>102.123</v>
      </c>
      <c r="G265" s="32">
        <v>102.05</v>
      </c>
      <c r="H265" s="32">
        <v>101.881</v>
      </c>
      <c r="I265" s="32">
        <v>101.713</v>
      </c>
      <c r="J265" s="33">
        <v>41976.4375</v>
      </c>
      <c r="K265" t="inlineStr">
        <is>
          <t>HARP</t>
        </is>
      </c>
    </row>
    <row r="266" spans="1:15">
      <c r="A266" t="inlineStr">
        <is>
          <t>Conventional HARP 20 Year Fixed 6</t>
        </is>
      </c>
      <c r="B266" t="inlineStr">
        <is>
          <t>Conventional</t>
        </is>
      </c>
      <c r="C266" t="inlineStr">
        <is>
          <t>20 Year Fixed</t>
        </is>
      </c>
      <c r="D266" t="inlineStr">
        <is>
          <t>20Y</t>
        </is>
      </c>
      <c r="E266" s="32">
        <v>3.875</v>
      </c>
      <c r="F266" s="32">
        <v>102.719</v>
      </c>
      <c r="G266" s="32">
        <v>102.645</v>
      </c>
      <c r="H266" s="32">
        <v>102.477</v>
      </c>
      <c r="I266" s="32">
        <v>102.308</v>
      </c>
      <c r="J266" s="33">
        <v>41976.4375</v>
      </c>
      <c r="K266" t="inlineStr">
        <is>
          <t>HARP</t>
        </is>
      </c>
    </row>
    <row r="267" spans="1:15">
      <c r="A267" t="inlineStr">
        <is>
          <t>Conventional HARP 20 Year Fixed 7</t>
        </is>
      </c>
      <c r="B267" t="inlineStr">
        <is>
          <t>Conventional</t>
        </is>
      </c>
      <c r="C267" t="inlineStr">
        <is>
          <t>20 Year Fixed</t>
        </is>
      </c>
      <c r="D267" t="inlineStr">
        <is>
          <t>20Y</t>
        </is>
      </c>
      <c r="E267" s="32">
        <v>4</v>
      </c>
      <c r="F267" s="32">
        <v>103.607</v>
      </c>
      <c r="G267" s="32">
        <v>103.53</v>
      </c>
      <c r="H267" s="32">
        <v>103.325</v>
      </c>
      <c r="I267" s="32">
        <v>103.12</v>
      </c>
      <c r="J267" s="33">
        <v>41976.4375</v>
      </c>
      <c r="K267" t="inlineStr">
        <is>
          <t>HARP</t>
        </is>
      </c>
    </row>
    <row r="268" spans="1:15">
      <c r="A268" t="inlineStr">
        <is>
          <t>Conventional HARP 20 Year Fixed 8</t>
        </is>
      </c>
      <c r="B268" t="inlineStr">
        <is>
          <t>Conventional</t>
        </is>
      </c>
      <c r="C268" t="inlineStr">
        <is>
          <t>20 Year Fixed</t>
        </is>
      </c>
      <c r="D268" t="inlineStr">
        <is>
          <t>20Y</t>
        </is>
      </c>
      <c r="E268" s="32">
        <v>4.125</v>
      </c>
      <c r="F268" s="32">
        <v>104.541</v>
      </c>
      <c r="G268" s="32">
        <v>104.464</v>
      </c>
      <c r="H268" s="32">
        <v>104.259</v>
      </c>
      <c r="I268" s="32">
        <v>104.054</v>
      </c>
      <c r="J268" s="33">
        <v>41976.4375</v>
      </c>
      <c r="K268" t="inlineStr">
        <is>
          <t>HARP</t>
        </is>
      </c>
    </row>
    <row r="269" spans="1:15">
      <c r="A269" t="inlineStr">
        <is>
          <t>Conventional HARP 20 Year Fixed 9</t>
        </is>
      </c>
      <c r="B269" t="inlineStr">
        <is>
          <t>Conventional</t>
        </is>
      </c>
      <c r="C269" t="inlineStr">
        <is>
          <t>20 Year Fixed</t>
        </is>
      </c>
      <c r="D269" t="inlineStr">
        <is>
          <t>20Y</t>
        </is>
      </c>
      <c r="E269" s="32">
        <v>4.25</v>
      </c>
      <c r="F269" s="32">
        <v>105.097</v>
      </c>
      <c r="G269" s="32">
        <v>105.02</v>
      </c>
      <c r="H269" s="32">
        <v>104.815</v>
      </c>
      <c r="I269" s="32">
        <v>104.61</v>
      </c>
      <c r="J269" s="33">
        <v>41976.4375</v>
      </c>
      <c r="K269" t="inlineStr">
        <is>
          <t>HARP</t>
        </is>
      </c>
    </row>
    <row r="270" spans="1:15">
      <c r="A270" t="inlineStr">
        <is>
          <t>Conventional HARP 20 Year Fixed 10</t>
        </is>
      </c>
      <c r="B270" t="inlineStr">
        <is>
          <t>Conventional</t>
        </is>
      </c>
      <c r="C270" t="inlineStr">
        <is>
          <t>20 Year Fixed</t>
        </is>
      </c>
      <c r="D270" t="inlineStr">
        <is>
          <t>20Y</t>
        </is>
      </c>
      <c r="E270" s="32">
        <v>4.375</v>
      </c>
      <c r="F270" s="32">
        <v>105.343</v>
      </c>
      <c r="G270" s="32">
        <v>105.266</v>
      </c>
      <c r="H270" s="32">
        <v>105.061</v>
      </c>
      <c r="I270" s="32">
        <v>104.856</v>
      </c>
      <c r="J270" s="33">
        <v>41976.4375</v>
      </c>
      <c r="K270" t="inlineStr">
        <is>
          <t>HARP</t>
        </is>
      </c>
    </row>
    <row r="271" spans="1:15">
      <c r="A271" t="inlineStr">
        <is>
          <t>Conventional HARP 30 Year Fixed 1</t>
        </is>
      </c>
      <c r="B271" t="inlineStr">
        <is>
          <t>Conventional</t>
        </is>
      </c>
      <c r="C271" t="inlineStr">
        <is>
          <t>30 Year Fixed</t>
        </is>
      </c>
      <c r="D271" t="inlineStr">
        <is>
          <t>30Y</t>
        </is>
      </c>
      <c r="E271" s="32">
        <v>3.25</v>
      </c>
      <c r="F271" s="32">
        <v>97.106</v>
      </c>
      <c r="G271" s="32">
        <v>97.037</v>
      </c>
      <c r="H271" s="32">
        <v>96.914</v>
      </c>
      <c r="I271" s="32">
        <v>96.79</v>
      </c>
      <c r="J271" s="33">
        <v>41976.4375</v>
      </c>
      <c r="K271" t="inlineStr">
        <is>
          <t>HARP</t>
        </is>
      </c>
    </row>
    <row r="272" spans="1:15">
      <c r="A272" t="inlineStr">
        <is>
          <t>Conventional HARP 30 Year Fixed 2</t>
        </is>
      </c>
      <c r="B272" t="inlineStr">
        <is>
          <t>Conventional</t>
        </is>
      </c>
      <c r="C272" t="inlineStr">
        <is>
          <t>30 Year Fixed</t>
        </is>
      </c>
      <c r="D272" t="inlineStr">
        <is>
          <t>30Y</t>
        </is>
      </c>
      <c r="E272" s="32">
        <v>3.375</v>
      </c>
      <c r="F272" s="32">
        <v>97.864</v>
      </c>
      <c r="G272" s="32">
        <v>97.796</v>
      </c>
      <c r="H272" s="32">
        <v>97.672</v>
      </c>
      <c r="I272" s="32">
        <v>97.549</v>
      </c>
      <c r="J272" s="33">
        <v>41976.4375</v>
      </c>
      <c r="K272" t="inlineStr">
        <is>
          <t>HARP</t>
        </is>
      </c>
    </row>
    <row r="273" spans="1:15">
      <c r="A273" t="inlineStr">
        <is>
          <t>Conventional HARP 30 Year Fixed 3</t>
        </is>
      </c>
      <c r="B273" t="inlineStr">
        <is>
          <t>Conventional</t>
        </is>
      </c>
      <c r="C273" t="inlineStr">
        <is>
          <t>30 Year Fixed</t>
        </is>
      </c>
      <c r="D273" t="inlineStr">
        <is>
          <t>30Y</t>
        </is>
      </c>
      <c r="E273" s="32">
        <v>3.5</v>
      </c>
      <c r="F273" s="32">
        <v>98.62</v>
      </c>
      <c r="G273" s="32">
        <v>98.552</v>
      </c>
      <c r="H273" s="32">
        <v>98.428</v>
      </c>
      <c r="I273" s="32">
        <v>98.305</v>
      </c>
      <c r="J273" s="33">
        <v>41976.4375</v>
      </c>
      <c r="K273" t="inlineStr">
        <is>
          <t>HARP</t>
        </is>
      </c>
    </row>
    <row r="274" spans="1:15">
      <c r="A274" t="inlineStr">
        <is>
          <t>Conventional HARP 30 Year Fixed 4</t>
        </is>
      </c>
      <c r="B274" t="inlineStr">
        <is>
          <t>Conventional</t>
        </is>
      </c>
      <c r="C274" t="inlineStr">
        <is>
          <t>30 Year Fixed</t>
        </is>
      </c>
      <c r="D274" t="inlineStr">
        <is>
          <t>30Y</t>
        </is>
      </c>
      <c r="E274" s="32">
        <v>3.625</v>
      </c>
      <c r="F274" s="32">
        <v>99.614</v>
      </c>
      <c r="G274" s="32">
        <v>99.54</v>
      </c>
      <c r="H274" s="32">
        <v>99.372</v>
      </c>
      <c r="I274" s="32">
        <v>99.203</v>
      </c>
      <c r="J274" s="33">
        <v>41976.4375</v>
      </c>
      <c r="K274" t="inlineStr">
        <is>
          <t>HARP</t>
        </is>
      </c>
    </row>
    <row r="275" spans="1:15">
      <c r="A275" t="inlineStr">
        <is>
          <t>Conventional HARP 30 Year Fixed 5</t>
        </is>
      </c>
      <c r="B275" t="inlineStr">
        <is>
          <t>Conventional</t>
        </is>
      </c>
      <c r="C275" t="inlineStr">
        <is>
          <t>30 Year Fixed</t>
        </is>
      </c>
      <c r="D275" t="inlineStr">
        <is>
          <t>30Y</t>
        </is>
      </c>
      <c r="E275" s="32">
        <v>3.75</v>
      </c>
      <c r="F275" s="32">
        <v>100.868</v>
      </c>
      <c r="G275" s="32">
        <v>100.795</v>
      </c>
      <c r="H275" s="32">
        <v>100.626</v>
      </c>
      <c r="I275" s="32">
        <v>100.458</v>
      </c>
      <c r="J275" s="33">
        <v>41976.4375</v>
      </c>
      <c r="K275" t="inlineStr">
        <is>
          <t>HARP</t>
        </is>
      </c>
    </row>
    <row r="276" spans="1:15">
      <c r="A276" t="inlineStr">
        <is>
          <t>Conventional HARP 30 Year Fixed 6</t>
        </is>
      </c>
      <c r="B276" t="inlineStr">
        <is>
          <t>Conventional</t>
        </is>
      </c>
      <c r="C276" t="inlineStr">
        <is>
          <t>30 Year Fixed</t>
        </is>
      </c>
      <c r="D276" t="inlineStr">
        <is>
          <t>30Y</t>
        </is>
      </c>
      <c r="E276" s="32">
        <v>3.875</v>
      </c>
      <c r="F276" s="32">
        <v>101.649</v>
      </c>
      <c r="G276" s="32">
        <v>101.576</v>
      </c>
      <c r="H276" s="32">
        <v>101.408</v>
      </c>
      <c r="I276" s="32">
        <v>101.239</v>
      </c>
      <c r="J276" s="33">
        <v>41976.4375</v>
      </c>
      <c r="K276" t="inlineStr">
        <is>
          <t>HARP</t>
        </is>
      </c>
    </row>
    <row r="277" spans="1:15">
      <c r="A277" t="inlineStr">
        <is>
          <t>Conventional HARP 30 Year Fixed 7</t>
        </is>
      </c>
      <c r="B277" t="inlineStr">
        <is>
          <t>Conventional</t>
        </is>
      </c>
      <c r="C277" t="inlineStr">
        <is>
          <t>30 Year Fixed</t>
        </is>
      </c>
      <c r="D277" t="inlineStr">
        <is>
          <t>30Y</t>
        </is>
      </c>
      <c r="E277" s="32">
        <v>4</v>
      </c>
      <c r="F277" s="32">
        <v>102.19</v>
      </c>
      <c r="G277" s="32">
        <v>102.116</v>
      </c>
      <c r="H277" s="32">
        <v>101.948</v>
      </c>
      <c r="I277" s="32">
        <v>101.78</v>
      </c>
      <c r="J277" s="33">
        <v>41976.4375</v>
      </c>
      <c r="K277" t="inlineStr">
        <is>
          <t>HARP</t>
        </is>
      </c>
    </row>
    <row r="278" spans="1:15">
      <c r="A278" t="inlineStr">
        <is>
          <t>Conventional HARP 30 Year Fixed 8</t>
        </is>
      </c>
      <c r="B278" t="inlineStr">
        <is>
          <t>Conventional</t>
        </is>
      </c>
      <c r="C278" t="inlineStr">
        <is>
          <t>30 Year Fixed</t>
        </is>
      </c>
      <c r="D278" t="inlineStr">
        <is>
          <t>30Y</t>
        </is>
      </c>
      <c r="E278" s="32">
        <v>4.125</v>
      </c>
      <c r="F278" s="32">
        <v>103.119</v>
      </c>
      <c r="G278" s="32">
        <v>103.042</v>
      </c>
      <c r="H278" s="32">
        <v>102.837</v>
      </c>
      <c r="I278" s="32">
        <v>102.632</v>
      </c>
      <c r="J278" s="33">
        <v>41976.4375</v>
      </c>
      <c r="K278" t="inlineStr">
        <is>
          <t>HARP</t>
        </is>
      </c>
    </row>
    <row r="279" spans="1:15">
      <c r="A279" t="inlineStr">
        <is>
          <t>Conventional HARP 30 Year Fixed 9</t>
        </is>
      </c>
      <c r="B279" t="inlineStr">
        <is>
          <t>Conventional</t>
        </is>
      </c>
      <c r="C279" t="inlineStr">
        <is>
          <t>30 Year Fixed</t>
        </is>
      </c>
      <c r="D279" t="inlineStr">
        <is>
          <t>30Y</t>
        </is>
      </c>
      <c r="E279" s="32">
        <v>4.25</v>
      </c>
      <c r="F279" s="32">
        <v>104.031</v>
      </c>
      <c r="G279" s="32">
        <v>103.954</v>
      </c>
      <c r="H279" s="32">
        <v>103.749</v>
      </c>
      <c r="I279" s="32">
        <v>103.544</v>
      </c>
      <c r="J279" s="33">
        <v>41976.4375</v>
      </c>
      <c r="K279" t="inlineStr">
        <is>
          <t>HARP</t>
        </is>
      </c>
    </row>
    <row r="280" spans="1:15">
      <c r="A280" t="inlineStr">
        <is>
          <t>Conventional HARP 30 Year Fixed 10</t>
        </is>
      </c>
      <c r="B280" t="inlineStr">
        <is>
          <t>Conventional</t>
        </is>
      </c>
      <c r="C280" t="inlineStr">
        <is>
          <t>30 Year Fixed</t>
        </is>
      </c>
      <c r="D280" t="inlineStr">
        <is>
          <t>30Y</t>
        </is>
      </c>
      <c r="E280" s="32">
        <v>4.375</v>
      </c>
      <c r="F280" s="32">
        <v>104.642</v>
      </c>
      <c r="G280" s="32">
        <v>104.565</v>
      </c>
      <c r="H280" s="32">
        <v>104.36</v>
      </c>
      <c r="I280" s="32">
        <v>104.155</v>
      </c>
      <c r="J280" s="33">
        <v>41976.4375</v>
      </c>
      <c r="K280" t="inlineStr">
        <is>
          <t>HARP</t>
        </is>
      </c>
    </row>
    <row r="281" spans="1:15">
      <c r="A281" t="inlineStr">
        <is>
          <t>Conventional HARP 30 Year Fixed 11</t>
        </is>
      </c>
      <c r="B281" t="inlineStr">
        <is>
          <t>Conventional</t>
        </is>
      </c>
      <c r="C281" t="inlineStr">
        <is>
          <t>30 Year Fixed</t>
        </is>
      </c>
      <c r="D281" t="inlineStr">
        <is>
          <t>30Y</t>
        </is>
      </c>
      <c r="E281" s="32">
        <v>4.5</v>
      </c>
      <c r="F281" s="32">
        <v>105.242</v>
      </c>
      <c r="G281" s="32">
        <v>105.165</v>
      </c>
      <c r="H281" s="32">
        <v>104.96</v>
      </c>
      <c r="I281" s="32">
        <v>104.755</v>
      </c>
      <c r="J281" s="33">
        <v>41976.4375</v>
      </c>
      <c r="K281" t="inlineStr">
        <is>
          <t>HARP</t>
        </is>
      </c>
    </row>
    <row r="282" spans="1:15">
      <c r="A282" t="inlineStr">
        <is>
          <t>Conventional HARP 30 Year Fixed 12</t>
        </is>
      </c>
      <c r="B282" t="inlineStr">
        <is>
          <t>Conventional</t>
        </is>
      </c>
      <c r="C282" t="inlineStr">
        <is>
          <t>30 Year Fixed</t>
        </is>
      </c>
      <c r="D282" t="inlineStr">
        <is>
          <t>30Y</t>
        </is>
      </c>
      <c r="E282" s="32">
        <v>4.625</v>
      </c>
      <c r="F282" s="32">
        <v>105.778</v>
      </c>
      <c r="G282" s="32">
        <v>105.734</v>
      </c>
      <c r="H282" s="32">
        <v>105.508</v>
      </c>
      <c r="I282" s="32">
        <v>105.282</v>
      </c>
      <c r="J282" s="33">
        <v>41976.4375</v>
      </c>
      <c r="K282" t="inlineStr">
        <is>
          <t>HARP</t>
        </is>
      </c>
    </row>
    <row r="283" spans="1:15">
      <c r="A283" t="inlineStr">
        <is>
          <t>Conventional HARP 30 Year Fixed 13</t>
        </is>
      </c>
      <c r="B283" t="inlineStr">
        <is>
          <t>Conventional</t>
        </is>
      </c>
      <c r="C283" t="inlineStr">
        <is>
          <t>30 Year Fixed</t>
        </is>
      </c>
      <c r="D283" t="inlineStr">
        <is>
          <t>30Y</t>
        </is>
      </c>
      <c r="E283" s="32">
        <v>4.75</v>
      </c>
      <c r="F283" s="32">
        <v>106.437</v>
      </c>
      <c r="G283" s="32">
        <v>106.392</v>
      </c>
      <c r="H283" s="32">
        <v>106.166</v>
      </c>
      <c r="I283" s="32">
        <v>105.941</v>
      </c>
      <c r="J283" s="33">
        <v>41976.4375</v>
      </c>
      <c r="K283" t="inlineStr">
        <is>
          <t>HARP</t>
        </is>
      </c>
    </row>
    <row r="284" spans="1:15">
      <c r="A284" t="inlineStr">
        <is>
          <t>Jumbo 15 Year Fixed 1</t>
        </is>
      </c>
      <c r="B284" t="inlineStr">
        <is>
          <t>Conventional</t>
        </is>
      </c>
      <c r="C284" t="inlineStr">
        <is>
          <t>15 Year Fixed</t>
        </is>
      </c>
      <c r="D284" t="inlineStr">
        <is>
          <t>15Y</t>
        </is>
      </c>
      <c r="E284" s="32">
        <v>3.25</v>
      </c>
      <c r="F284" s="32">
        <v>98.274</v>
      </c>
      <c r="G284" s="32">
        <v>98.138</v>
      </c>
      <c r="H284" s="32">
        <v>97.995</v>
      </c>
      <c r="I284" s="32">
        <v>97.874</v>
      </c>
      <c r="J284" s="33">
        <v>41976.4375</v>
      </c>
      <c r="K284" t="inlineStr">
        <is>
          <t>Jumbo</t>
        </is>
      </c>
    </row>
    <row r="285" spans="1:15">
      <c r="A285" t="inlineStr">
        <is>
          <t>Jumbo 15 Year Fixed 2</t>
        </is>
      </c>
      <c r="B285" t="inlineStr">
        <is>
          <t>Conventional</t>
        </is>
      </c>
      <c r="C285" t="inlineStr">
        <is>
          <t>15 Year Fixed</t>
        </is>
      </c>
      <c r="D285" t="inlineStr">
        <is>
          <t>15Y</t>
        </is>
      </c>
      <c r="E285" s="32">
        <v>3.375</v>
      </c>
      <c r="F285" s="32">
        <v>98.765</v>
      </c>
      <c r="G285" s="32">
        <v>98.632</v>
      </c>
      <c r="H285" s="32">
        <v>98.493</v>
      </c>
      <c r="I285" s="32">
        <v>98.376</v>
      </c>
      <c r="J285" s="33">
        <v>41976.4375</v>
      </c>
      <c r="K285" t="inlineStr">
        <is>
          <t>Jumbo</t>
        </is>
      </c>
    </row>
    <row r="286" spans="1:15">
      <c r="A286" t="inlineStr">
        <is>
          <t>Jumbo 15 Year Fixed 3</t>
        </is>
      </c>
      <c r="B286" t="inlineStr">
        <is>
          <t>Conventional</t>
        </is>
      </c>
      <c r="C286" t="inlineStr">
        <is>
          <t>15 Year Fixed</t>
        </is>
      </c>
      <c r="D286" t="inlineStr">
        <is>
          <t>15Y</t>
        </is>
      </c>
      <c r="E286" s="32">
        <v>3.5</v>
      </c>
      <c r="F286" s="32">
        <v>99.253</v>
      </c>
      <c r="G286" s="32">
        <v>99.123</v>
      </c>
      <c r="H286" s="32">
        <v>98.988</v>
      </c>
      <c r="I286" s="32">
        <v>98.875</v>
      </c>
      <c r="J286" s="33">
        <v>41976.4375</v>
      </c>
      <c r="K286" t="inlineStr">
        <is>
          <t>Jumbo</t>
        </is>
      </c>
    </row>
    <row r="287" spans="1:15">
      <c r="A287" t="inlineStr">
        <is>
          <t>Jumbo 15 Year Fixed 4</t>
        </is>
      </c>
      <c r="B287" t="inlineStr">
        <is>
          <t>Conventional</t>
        </is>
      </c>
      <c r="C287" t="inlineStr">
        <is>
          <t>15 Year Fixed</t>
        </is>
      </c>
      <c r="D287" t="inlineStr">
        <is>
          <t>15Y</t>
        </is>
      </c>
      <c r="E287" s="32">
        <v>3.625</v>
      </c>
      <c r="F287" s="32">
        <v>99.736</v>
      </c>
      <c r="G287" s="32">
        <v>99.61</v>
      </c>
      <c r="H287" s="32">
        <v>99.479</v>
      </c>
      <c r="I287" s="32">
        <v>99.37</v>
      </c>
      <c r="J287" s="33">
        <v>41976.4375</v>
      </c>
      <c r="K287" t="inlineStr">
        <is>
          <t>Jumbo</t>
        </is>
      </c>
    </row>
    <row r="288" spans="1:15">
      <c r="A288" t="inlineStr">
        <is>
          <t>Jumbo 15 Year Fixed 5</t>
        </is>
      </c>
      <c r="B288" t="inlineStr">
        <is>
          <t>Conventional</t>
        </is>
      </c>
      <c r="C288" t="inlineStr">
        <is>
          <t>15 Year Fixed</t>
        </is>
      </c>
      <c r="D288" t="inlineStr">
        <is>
          <t>15Y</t>
        </is>
      </c>
      <c r="E288" s="32">
        <v>3.75</v>
      </c>
      <c r="F288" s="32">
        <v>100.232</v>
      </c>
      <c r="G288" s="32">
        <v>100.11</v>
      </c>
      <c r="H288" s="32">
        <v>99.982</v>
      </c>
      <c r="I288" s="32">
        <v>99.877</v>
      </c>
      <c r="J288" s="33">
        <v>41976.4375</v>
      </c>
      <c r="K288" t="inlineStr">
        <is>
          <t>Jumbo</t>
        </is>
      </c>
    </row>
    <row r="289" spans="1:15">
      <c r="A289" t="inlineStr">
        <is>
          <t>Jumbo 15 Year Fixed 6</t>
        </is>
      </c>
      <c r="B289" t="inlineStr">
        <is>
          <t>Conventional</t>
        </is>
      </c>
      <c r="C289" t="inlineStr">
        <is>
          <t>15 Year Fixed</t>
        </is>
      </c>
      <c r="D289" t="inlineStr">
        <is>
          <t>15Y</t>
        </is>
      </c>
      <c r="E289" s="32">
        <v>3.875</v>
      </c>
      <c r="F289" s="32">
        <v>100.72</v>
      </c>
      <c r="G289" s="32">
        <v>100.6</v>
      </c>
      <c r="H289" s="32">
        <v>100.474</v>
      </c>
      <c r="I289" s="32">
        <v>100.371</v>
      </c>
      <c r="J289" s="33">
        <v>41976.4375</v>
      </c>
      <c r="K289" t="inlineStr">
        <is>
          <t>Jumbo</t>
        </is>
      </c>
    </row>
    <row r="290" spans="1:15">
      <c r="A290" t="inlineStr">
        <is>
          <t>Jumbo 15 Year Fixed 7</t>
        </is>
      </c>
      <c r="B290" t="inlineStr">
        <is>
          <t>Conventional</t>
        </is>
      </c>
      <c r="C290" t="inlineStr">
        <is>
          <t>15 Year Fixed</t>
        </is>
      </c>
      <c r="D290" t="inlineStr">
        <is>
          <t>15Y</t>
        </is>
      </c>
      <c r="E290" s="32">
        <v>4</v>
      </c>
      <c r="F290" s="32">
        <v>101.209</v>
      </c>
      <c r="G290" s="32">
        <v>101.09</v>
      </c>
      <c r="H290" s="32">
        <v>100.966</v>
      </c>
      <c r="I290" s="32">
        <v>100.865</v>
      </c>
      <c r="J290" s="33">
        <v>41976.4375</v>
      </c>
      <c r="K290" t="inlineStr">
        <is>
          <t>Jumbo</t>
        </is>
      </c>
    </row>
    <row r="291" spans="1:15">
      <c r="A291" t="inlineStr">
        <is>
          <t>Jumbo 15 Year Fixed 8</t>
        </is>
      </c>
      <c r="B291" t="inlineStr">
        <is>
          <t>Conventional</t>
        </is>
      </c>
      <c r="C291" t="inlineStr">
        <is>
          <t>15 Year Fixed</t>
        </is>
      </c>
      <c r="D291" t="inlineStr">
        <is>
          <t>15Y</t>
        </is>
      </c>
      <c r="E291" s="32">
        <v>4.125</v>
      </c>
      <c r="F291" s="32">
        <v>101.698</v>
      </c>
      <c r="G291" s="32">
        <v>101.581</v>
      </c>
      <c r="H291" s="32">
        <v>101.459</v>
      </c>
      <c r="I291" s="32">
        <v>101.36</v>
      </c>
      <c r="J291" s="33">
        <v>41976.4375</v>
      </c>
      <c r="K291" t="inlineStr">
        <is>
          <t>Jumbo</t>
        </is>
      </c>
    </row>
    <row r="292" spans="1:15">
      <c r="A292" t="inlineStr">
        <is>
          <t>Jumbo 15 Year Fixed 9</t>
        </is>
      </c>
      <c r="B292" t="inlineStr">
        <is>
          <t>Conventional</t>
        </is>
      </c>
      <c r="C292" t="inlineStr">
        <is>
          <t>15 Year Fixed</t>
        </is>
      </c>
      <c r="D292" t="inlineStr">
        <is>
          <t>15Y</t>
        </is>
      </c>
      <c r="E292" s="32">
        <v>4.25</v>
      </c>
      <c r="F292" s="32">
        <v>102.188</v>
      </c>
      <c r="G292" s="32">
        <v>102.073</v>
      </c>
      <c r="H292" s="32">
        <v>101.953</v>
      </c>
      <c r="I292" s="32">
        <v>101.856</v>
      </c>
      <c r="J292" s="33">
        <v>41976.4375</v>
      </c>
      <c r="K292" t="inlineStr">
        <is>
          <t>Jumbo</t>
        </is>
      </c>
    </row>
    <row r="293" spans="1:15">
      <c r="A293" t="inlineStr">
        <is>
          <t>Jumbo 15 Year Fixed 10</t>
        </is>
      </c>
      <c r="B293" t="inlineStr">
        <is>
          <t>Conventional</t>
        </is>
      </c>
      <c r="C293" t="inlineStr">
        <is>
          <t>15 Year Fixed</t>
        </is>
      </c>
      <c r="D293" t="inlineStr">
        <is>
          <t>15Y</t>
        </is>
      </c>
      <c r="E293" s="32">
        <v>4.375</v>
      </c>
      <c r="F293" s="32">
        <v>102.628</v>
      </c>
      <c r="G293" s="32">
        <v>102.524</v>
      </c>
      <c r="H293" s="32">
        <v>102.416</v>
      </c>
      <c r="I293" s="32">
        <v>102.33</v>
      </c>
      <c r="J293" s="33">
        <v>41976.4375</v>
      </c>
      <c r="K293" t="inlineStr">
        <is>
          <t>Jumbo</t>
        </is>
      </c>
    </row>
    <row r="294" spans="1:15">
      <c r="A294" t="inlineStr">
        <is>
          <t>Jumbo 30 Year Fixed 1</t>
        </is>
      </c>
      <c r="B294" t="inlineStr">
        <is>
          <t>Conventional</t>
        </is>
      </c>
      <c r="C294" t="inlineStr">
        <is>
          <t>30 Year Fixed</t>
        </is>
      </c>
      <c r="D294" t="inlineStr">
        <is>
          <t>30Y</t>
        </is>
      </c>
      <c r="E294" s="32">
        <v>3.75</v>
      </c>
      <c r="F294" s="32">
        <v>98.527</v>
      </c>
      <c r="G294" s="32">
        <v>98.352</v>
      </c>
      <c r="H294" s="32">
        <v>98.169</v>
      </c>
      <c r="I294" s="32">
        <v>98.02</v>
      </c>
      <c r="J294" s="33">
        <v>41976.4375</v>
      </c>
      <c r="K294" t="inlineStr">
        <is>
          <t>Jumbo</t>
        </is>
      </c>
    </row>
    <row r="295" spans="1:15">
      <c r="A295" t="inlineStr">
        <is>
          <t>Jumbo 30 Year Fixed 2</t>
        </is>
      </c>
      <c r="B295" t="inlineStr">
        <is>
          <t>Conventional</t>
        </is>
      </c>
      <c r="C295" t="inlineStr">
        <is>
          <t>30 Year Fixed</t>
        </is>
      </c>
      <c r="D295" t="inlineStr">
        <is>
          <t>30Y</t>
        </is>
      </c>
      <c r="E295" s="32">
        <v>3.875</v>
      </c>
      <c r="F295" s="32">
        <v>99.367</v>
      </c>
      <c r="G295" s="32">
        <v>99.193</v>
      </c>
      <c r="H295" s="32">
        <v>99.01</v>
      </c>
      <c r="I295" s="32">
        <v>98.86</v>
      </c>
      <c r="J295" s="33">
        <v>41976.4375</v>
      </c>
      <c r="K295" t="inlineStr">
        <is>
          <t>Jumbo</t>
        </is>
      </c>
    </row>
    <row r="296" spans="1:15">
      <c r="A296" t="inlineStr">
        <is>
          <t>Jumbo 30 Year Fixed 3</t>
        </is>
      </c>
      <c r="B296" t="inlineStr">
        <is>
          <t>Conventional</t>
        </is>
      </c>
      <c r="C296" t="inlineStr">
        <is>
          <t>30 Year Fixed</t>
        </is>
      </c>
      <c r="D296" t="inlineStr">
        <is>
          <t>30Y</t>
        </is>
      </c>
      <c r="E296" s="32">
        <v>4</v>
      </c>
      <c r="F296" s="32">
        <v>100.151</v>
      </c>
      <c r="G296" s="32">
        <v>99.976</v>
      </c>
      <c r="H296" s="32">
        <v>99.793</v>
      </c>
      <c r="I296" s="32">
        <v>99.644</v>
      </c>
      <c r="J296" s="33">
        <v>41976.4375</v>
      </c>
      <c r="K296" t="inlineStr">
        <is>
          <t>Jumbo</t>
        </is>
      </c>
    </row>
    <row r="297" spans="1:15">
      <c r="A297" t="inlineStr">
        <is>
          <t>Jumbo 30 Year Fixed 4</t>
        </is>
      </c>
      <c r="B297" t="inlineStr">
        <is>
          <t>Conventional</t>
        </is>
      </c>
      <c r="C297" t="inlineStr">
        <is>
          <t>30 Year Fixed</t>
        </is>
      </c>
      <c r="D297" t="inlineStr">
        <is>
          <t>30Y</t>
        </is>
      </c>
      <c r="E297" s="32">
        <v>4.125</v>
      </c>
      <c r="F297" s="32">
        <v>100.763</v>
      </c>
      <c r="G297" s="32">
        <v>100.589</v>
      </c>
      <c r="H297" s="32">
        <v>100.406</v>
      </c>
      <c r="I297" s="32">
        <v>100.256</v>
      </c>
      <c r="J297" s="33">
        <v>41976.4375</v>
      </c>
      <c r="K297" t="inlineStr">
        <is>
          <t>Jumbo</t>
        </is>
      </c>
    </row>
    <row r="298" spans="1:15">
      <c r="A298" t="inlineStr">
        <is>
          <t>Jumbo 30 Year Fixed 5</t>
        </is>
      </c>
      <c r="B298" t="inlineStr">
        <is>
          <t>Conventional</t>
        </is>
      </c>
      <c r="C298" t="inlineStr">
        <is>
          <t>30 Year Fixed</t>
        </is>
      </c>
      <c r="D298" t="inlineStr">
        <is>
          <t>30Y</t>
        </is>
      </c>
      <c r="E298" s="32">
        <v>4.25</v>
      </c>
      <c r="F298" s="32">
        <v>101.525</v>
      </c>
      <c r="G298" s="32">
        <v>101.35</v>
      </c>
      <c r="H298" s="32">
        <v>101.167</v>
      </c>
      <c r="I298" s="32">
        <v>101.018</v>
      </c>
      <c r="J298" s="33">
        <v>41976.4375</v>
      </c>
      <c r="K298" t="inlineStr">
        <is>
          <t>Jumbo</t>
        </is>
      </c>
    </row>
    <row r="299" spans="1:15">
      <c r="A299" t="inlineStr">
        <is>
          <t>Jumbo 30 Year Fixed 6</t>
        </is>
      </c>
      <c r="B299" t="inlineStr">
        <is>
          <t>Conventional</t>
        </is>
      </c>
      <c r="C299" t="inlineStr">
        <is>
          <t>30 Year Fixed</t>
        </is>
      </c>
      <c r="D299" t="inlineStr">
        <is>
          <t>30Y</t>
        </is>
      </c>
      <c r="E299" s="32">
        <v>4.375</v>
      </c>
      <c r="F299" s="32">
        <v>102.026</v>
      </c>
      <c r="G299" s="32">
        <v>101.851</v>
      </c>
      <c r="H299" s="32">
        <v>101.668</v>
      </c>
      <c r="I299" s="32">
        <v>101.519</v>
      </c>
      <c r="J299" s="33">
        <v>41976.4375</v>
      </c>
      <c r="K299" t="inlineStr">
        <is>
          <t>Jumbo</t>
        </is>
      </c>
    </row>
    <row r="300" spans="1:15">
      <c r="A300" t="inlineStr">
        <is>
          <t>Jumbo 30 Year Fixed 7</t>
        </is>
      </c>
      <c r="B300" t="inlineStr">
        <is>
          <t>Conventional</t>
        </is>
      </c>
      <c r="C300" t="inlineStr">
        <is>
          <t>30 Year Fixed</t>
        </is>
      </c>
      <c r="D300" t="inlineStr">
        <is>
          <t>30Y</t>
        </is>
      </c>
      <c r="E300" s="32">
        <v>4.5</v>
      </c>
      <c r="F300" s="32">
        <v>102.508</v>
      </c>
      <c r="G300" s="32">
        <v>102.334</v>
      </c>
      <c r="H300" s="32">
        <v>102.15</v>
      </c>
      <c r="I300" s="32">
        <v>102.001</v>
      </c>
      <c r="J300" s="33">
        <v>41976.4375</v>
      </c>
      <c r="K300" t="inlineStr">
        <is>
          <t>Jumbo</t>
        </is>
      </c>
    </row>
    <row r="301" spans="1:15">
      <c r="A301" t="inlineStr">
        <is>
          <t>Jumbo 30 Year Fixed 8</t>
        </is>
      </c>
      <c r="B301" t="inlineStr">
        <is>
          <t>Conventional</t>
        </is>
      </c>
      <c r="C301" t="inlineStr">
        <is>
          <t>30 Year Fixed</t>
        </is>
      </c>
      <c r="D301" t="inlineStr">
        <is>
          <t>30Y</t>
        </is>
      </c>
      <c r="E301" s="32">
        <v>4.625</v>
      </c>
      <c r="F301" s="32">
        <v>102.878</v>
      </c>
      <c r="G301" s="32">
        <v>102.704</v>
      </c>
      <c r="H301" s="32">
        <v>102.52</v>
      </c>
      <c r="I301" s="32">
        <v>102.371</v>
      </c>
      <c r="J301" s="33">
        <v>41976.4375</v>
      </c>
      <c r="K301" t="inlineStr">
        <is>
          <t>Jumbo</t>
        </is>
      </c>
    </row>
    <row r="302" spans="1:15">
      <c r="A302" t="inlineStr">
        <is>
          <t>Jumbo 30 Year Fixed 9</t>
        </is>
      </c>
      <c r="B302" t="inlineStr">
        <is>
          <t>Conventional</t>
        </is>
      </c>
      <c r="C302" t="inlineStr">
        <is>
          <t>30 Year Fixed</t>
        </is>
      </c>
      <c r="D302" t="inlineStr">
        <is>
          <t>30Y</t>
        </is>
      </c>
      <c r="E302" s="32">
        <v>4.75</v>
      </c>
      <c r="F302" s="32">
        <v>103.184</v>
      </c>
      <c r="G302" s="32">
        <v>103.037</v>
      </c>
      <c r="H302" s="32">
        <v>102.886</v>
      </c>
      <c r="I302" s="32">
        <v>102.766</v>
      </c>
      <c r="J302" s="33">
        <v>41976.4375</v>
      </c>
      <c r="K302" t="inlineStr">
        <is>
          <t>Jumbo</t>
        </is>
      </c>
    </row>
    <row r="303" spans="1:15">
      <c r="A303" t="inlineStr">
        <is>
          <t>Jumbo 30 Year Fixed 10</t>
        </is>
      </c>
      <c r="B303" t="inlineStr">
        <is>
          <t>Conventional</t>
        </is>
      </c>
      <c r="C303" t="inlineStr">
        <is>
          <t>30 Year Fixed</t>
        </is>
      </c>
      <c r="D303" t="inlineStr">
        <is>
          <t>30Y</t>
        </is>
      </c>
      <c r="E303" s="32">
        <v>4.875</v>
      </c>
      <c r="F303" s="32">
        <v>103.481</v>
      </c>
      <c r="G303" s="32">
        <v>103.335</v>
      </c>
      <c r="H303" s="32">
        <v>103.183</v>
      </c>
      <c r="I303" s="32">
        <v>103.064</v>
      </c>
      <c r="J303" s="33">
        <v>41976.4375</v>
      </c>
      <c r="K303" t="inlineStr">
        <is>
          <t>Jumbo</t>
        </is>
      </c>
    </row>
    <row r="304" spans="1:15">
      <c r="A304" t="inlineStr">
        <is>
          <t>Jumbo 30 Year Fixed 11</t>
        </is>
      </c>
      <c r="B304" t="inlineStr">
        <is>
          <t>Conventional</t>
        </is>
      </c>
      <c r="C304" t="inlineStr">
        <is>
          <t>30 Year Fixed</t>
        </is>
      </c>
      <c r="D304" t="inlineStr">
        <is>
          <t>30Y</t>
        </is>
      </c>
      <c r="E304" s="32">
        <v>5</v>
      </c>
      <c r="F304" s="32">
        <v>103.799</v>
      </c>
      <c r="G304" s="32">
        <v>103.652</v>
      </c>
      <c r="H304" s="32">
        <v>103.5</v>
      </c>
      <c r="I304" s="32">
        <v>103.381</v>
      </c>
      <c r="J304" s="33">
        <v>41976.4375</v>
      </c>
      <c r="K304" t="inlineStr">
        <is>
          <t>Jumbo</t>
        </is>
      </c>
    </row>
    <row r="305" spans="1:15">
      <c r="A305" t="inlineStr">
        <is>
          <t>Jumbo 30 Year Fixed 12</t>
        </is>
      </c>
      <c r="B305" t="inlineStr">
        <is>
          <t>Conventional</t>
        </is>
      </c>
      <c r="C305" t="inlineStr">
        <is>
          <t>30 Year Fixed</t>
        </is>
      </c>
      <c r="D305" t="inlineStr">
        <is>
          <t>30Y</t>
        </is>
      </c>
      <c r="E305" s="32">
        <v>5.125</v>
      </c>
      <c r="F305" s="32">
        <v>104.085</v>
      </c>
      <c r="G305" s="32">
        <v>103.938</v>
      </c>
      <c r="H305" s="32">
        <v>103.786</v>
      </c>
      <c r="I305" s="32">
        <v>103.667</v>
      </c>
      <c r="J305" s="33">
        <v>41976.4375</v>
      </c>
      <c r="K305" t="inlineStr">
        <is>
          <t>Jumbo</t>
        </is>
      </c>
    </row>
    <row r="306" spans="1:15">
      <c r="A306" t="inlineStr">
        <is>
          <t>Jumbo 30 Year Fixed 13</t>
        </is>
      </c>
      <c r="B306" t="inlineStr">
        <is>
          <t>Conventional</t>
        </is>
      </c>
      <c r="C306" t="inlineStr">
        <is>
          <t>30 Year Fixed</t>
        </is>
      </c>
      <c r="D306" t="inlineStr">
        <is>
          <t>30Y</t>
        </is>
      </c>
      <c r="E306" s="32">
        <v>5.25</v>
      </c>
      <c r="F306" s="32">
        <v>104.322</v>
      </c>
      <c r="G306" s="32">
        <v>104.197</v>
      </c>
      <c r="H306" s="32">
        <v>104.068</v>
      </c>
      <c r="I306" s="32">
        <v>103.971</v>
      </c>
      <c r="J306" s="33">
        <v>41976.4375</v>
      </c>
      <c r="K306" t="inlineStr">
        <is>
          <t>Jumbo</t>
        </is>
      </c>
    </row>
    <row r="307" spans="1:15">
      <c r="A307" t="inlineStr">
        <is>
          <t>Jumbo 30 Year Fixed 14</t>
        </is>
      </c>
      <c r="B307" t="inlineStr">
        <is>
          <t>Conventional</t>
        </is>
      </c>
      <c r="C307" t="inlineStr">
        <is>
          <t>30 Year Fixed</t>
        </is>
      </c>
      <c r="D307" t="inlineStr">
        <is>
          <t>30Y</t>
        </is>
      </c>
      <c r="E307" s="32">
        <v>5.375</v>
      </c>
      <c r="F307" s="32">
        <v>104.59</v>
      </c>
      <c r="G307" s="32">
        <v>104.465</v>
      </c>
      <c r="H307" s="32">
        <v>104.336</v>
      </c>
      <c r="I307" s="32">
        <v>104.239</v>
      </c>
      <c r="J307" s="33">
        <v>41976.4375</v>
      </c>
      <c r="K307" t="inlineStr">
        <is>
          <t>Jumbo</t>
        </is>
      </c>
    </row>
    <row r="308" spans="1:15">
      <c r="A308" t="inlineStr">
        <is>
          <t>Jumbo 30 Year Fixed 15</t>
        </is>
      </c>
      <c r="B308" t="inlineStr">
        <is>
          <t>Conventional</t>
        </is>
      </c>
      <c r="C308" t="inlineStr">
        <is>
          <t>30 Year Fixed</t>
        </is>
      </c>
      <c r="D308" t="inlineStr">
        <is>
          <t>30Y</t>
        </is>
      </c>
      <c r="E308" s="32">
        <v>5.5</v>
      </c>
      <c r="F308" s="32">
        <v>104.731</v>
      </c>
      <c r="G308" s="32">
        <v>104.606</v>
      </c>
      <c r="H308" s="32">
        <v>104.477</v>
      </c>
      <c r="I308" s="32">
        <v>104.381</v>
      </c>
      <c r="J308" s="33">
        <v>41976.4375</v>
      </c>
      <c r="K308" t="inlineStr">
        <is>
          <t>Jumbo</t>
        </is>
      </c>
    </row>
    <row r="309" spans="1:15">
      <c r="A309" t="inlineStr">
        <is>
          <t>Jumbo 5 Year ARM 1</t>
        </is>
      </c>
      <c r="B309" t="inlineStr">
        <is>
          <t>Conventional</t>
        </is>
      </c>
      <c r="C309" t="inlineStr">
        <is>
          <t>5 Year ARM</t>
        </is>
      </c>
      <c r="D309" t="inlineStr">
        <is>
          <t>51ARM</t>
        </is>
      </c>
      <c r="E309" s="32">
        <v>2.75</v>
      </c>
      <c r="F309" s="32">
        <v>98.993</v>
      </c>
      <c r="G309" s="32">
        <v>98.879</v>
      </c>
      <c r="H309" s="32">
        <v>98.757</v>
      </c>
      <c r="I309" s="32">
        <v>98.65</v>
      </c>
      <c r="J309" s="33">
        <v>41976.4375</v>
      </c>
      <c r="K309" t="inlineStr">
        <is>
          <t>Jumbo</t>
        </is>
      </c>
    </row>
    <row r="310" spans="1:15">
      <c r="A310" t="inlineStr">
        <is>
          <t>Jumbo 5 Year ARM 2</t>
        </is>
      </c>
      <c r="B310" t="inlineStr">
        <is>
          <t>Conventional</t>
        </is>
      </c>
      <c r="C310" t="inlineStr">
        <is>
          <t>5 Year ARM</t>
        </is>
      </c>
      <c r="D310" t="inlineStr">
        <is>
          <t>51ARM</t>
        </is>
      </c>
      <c r="E310" s="32">
        <v>2.875</v>
      </c>
      <c r="F310" s="32">
        <v>99.434</v>
      </c>
      <c r="G310" s="32">
        <v>99.316</v>
      </c>
      <c r="H310" s="32">
        <v>99.189</v>
      </c>
      <c r="I310" s="32">
        <v>99.076</v>
      </c>
      <c r="J310" s="33">
        <v>41976.4375</v>
      </c>
      <c r="K310" t="inlineStr">
        <is>
          <t>Jumbo</t>
        </is>
      </c>
    </row>
    <row r="311" spans="1:15">
      <c r="A311" t="inlineStr">
        <is>
          <t>Jumbo 5 Year ARM 3</t>
        </is>
      </c>
      <c r="B311" t="inlineStr">
        <is>
          <t>Conventional</t>
        </is>
      </c>
      <c r="C311" t="inlineStr">
        <is>
          <t>5 Year ARM</t>
        </is>
      </c>
      <c r="D311" t="inlineStr">
        <is>
          <t>51ARM</t>
        </is>
      </c>
      <c r="E311" s="32">
        <v>3</v>
      </c>
      <c r="F311" s="32">
        <v>99.837</v>
      </c>
      <c r="G311" s="32">
        <v>99.714</v>
      </c>
      <c r="H311" s="32">
        <v>99.582</v>
      </c>
      <c r="I311" s="32">
        <v>99.464</v>
      </c>
      <c r="J311" s="33">
        <v>41976.4375</v>
      </c>
      <c r="K311" t="inlineStr">
        <is>
          <t>Jumbo</t>
        </is>
      </c>
    </row>
    <row r="312" spans="1:15">
      <c r="A312" t="inlineStr">
        <is>
          <t>Jumbo 5 Year ARM 4</t>
        </is>
      </c>
      <c r="B312" t="inlineStr">
        <is>
          <t>Conventional</t>
        </is>
      </c>
      <c r="C312" t="inlineStr">
        <is>
          <t>5 Year ARM</t>
        </is>
      </c>
      <c r="D312" t="inlineStr">
        <is>
          <t>51ARM</t>
        </is>
      </c>
      <c r="E312" s="32">
        <v>3.125</v>
      </c>
      <c r="F312" s="32">
        <v>100.211</v>
      </c>
      <c r="G312" s="32">
        <v>100.084</v>
      </c>
      <c r="H312" s="32">
        <v>99.947</v>
      </c>
      <c r="I312" s="32">
        <v>99.824</v>
      </c>
      <c r="J312" s="33">
        <v>41976.4375</v>
      </c>
      <c r="K312" t="inlineStr">
        <is>
          <t>Jumbo</t>
        </is>
      </c>
    </row>
    <row r="313" spans="1:15">
      <c r="A313" t="inlineStr">
        <is>
          <t>Jumbo 5 Year ARM 5</t>
        </is>
      </c>
      <c r="B313" t="inlineStr">
        <is>
          <t>Conventional</t>
        </is>
      </c>
      <c r="C313" t="inlineStr">
        <is>
          <t>5 Year ARM</t>
        </is>
      </c>
      <c r="D313" t="inlineStr">
        <is>
          <t>51ARM</t>
        </is>
      </c>
      <c r="E313" s="32">
        <v>3.25</v>
      </c>
      <c r="F313" s="32">
        <v>100.567</v>
      </c>
      <c r="G313" s="32">
        <v>100.436</v>
      </c>
      <c r="H313" s="32">
        <v>100.294</v>
      </c>
      <c r="I313" s="32">
        <v>100.165</v>
      </c>
      <c r="J313" s="33">
        <v>41976.4375</v>
      </c>
      <c r="K313" t="inlineStr">
        <is>
          <t>Jumbo</t>
        </is>
      </c>
    </row>
    <row r="314" spans="1:15">
      <c r="A314" t="inlineStr">
        <is>
          <t>Jumbo 5 Year ARM 6</t>
        </is>
      </c>
      <c r="B314" t="inlineStr">
        <is>
          <t>Conventional</t>
        </is>
      </c>
      <c r="C314" t="inlineStr">
        <is>
          <t>5 Year ARM</t>
        </is>
      </c>
      <c r="D314" t="inlineStr">
        <is>
          <t>51ARM</t>
        </is>
      </c>
      <c r="E314" s="32">
        <v>3.375</v>
      </c>
      <c r="F314" s="32">
        <v>100.92</v>
      </c>
      <c r="G314" s="32">
        <v>100.785</v>
      </c>
      <c r="H314" s="32">
        <v>100.638</v>
      </c>
      <c r="I314" s="32">
        <v>100.504</v>
      </c>
      <c r="J314" s="33">
        <v>41976.4375</v>
      </c>
      <c r="K314" t="inlineStr">
        <is>
          <t>Jumbo</t>
        </is>
      </c>
    </row>
    <row r="315" spans="1:15">
      <c r="A315" t="inlineStr">
        <is>
          <t>Jumbo 5 Year ARM 7</t>
        </is>
      </c>
      <c r="B315" t="inlineStr">
        <is>
          <t>Conventional</t>
        </is>
      </c>
      <c r="C315" t="inlineStr">
        <is>
          <t>5 Year ARM</t>
        </is>
      </c>
      <c r="D315" t="inlineStr">
        <is>
          <t>51ARM</t>
        </is>
      </c>
      <c r="E315" s="32">
        <v>3.5</v>
      </c>
      <c r="F315" s="32">
        <v>101.263</v>
      </c>
      <c r="G315" s="32">
        <v>101.124</v>
      </c>
      <c r="H315" s="32">
        <v>100.972</v>
      </c>
      <c r="I315" s="32">
        <v>100.832</v>
      </c>
      <c r="J315" s="33">
        <v>41976.4375</v>
      </c>
      <c r="K315" t="inlineStr">
        <is>
          <t>Jumbo</t>
        </is>
      </c>
    </row>
    <row r="316" spans="1:15">
      <c r="A316" t="inlineStr">
        <is>
          <t>Jumbo 5 Year ARM 8</t>
        </is>
      </c>
      <c r="B316" t="inlineStr">
        <is>
          <t>Conventional</t>
        </is>
      </c>
      <c r="C316" t="inlineStr">
        <is>
          <t>5 Year ARM</t>
        </is>
      </c>
      <c r="D316" t="inlineStr">
        <is>
          <t>51ARM</t>
        </is>
      </c>
      <c r="E316" s="32">
        <v>3.625</v>
      </c>
      <c r="F316" s="32">
        <v>101.428</v>
      </c>
      <c r="G316" s="32">
        <v>101.284</v>
      </c>
      <c r="H316" s="32">
        <v>101.128</v>
      </c>
      <c r="I316" s="32">
        <v>100.983</v>
      </c>
      <c r="J316" s="33">
        <v>41976.4375</v>
      </c>
      <c r="K316" t="inlineStr">
        <is>
          <t>Jumbo</t>
        </is>
      </c>
    </row>
    <row r="317" spans="1:15">
      <c r="A317" t="inlineStr">
        <is>
          <t>Jumbo 5 Year ARM 9</t>
        </is>
      </c>
      <c r="B317" t="inlineStr">
        <is>
          <t>Conventional</t>
        </is>
      </c>
      <c r="C317" t="inlineStr">
        <is>
          <t>5 Year ARM</t>
        </is>
      </c>
      <c r="D317" t="inlineStr">
        <is>
          <t>51ARM</t>
        </is>
      </c>
      <c r="E317" s="32">
        <v>3.75</v>
      </c>
      <c r="F317" s="32">
        <v>101.59</v>
      </c>
      <c r="G317" s="32">
        <v>101.443</v>
      </c>
      <c r="H317" s="32">
        <v>101.281</v>
      </c>
      <c r="I317" s="32">
        <v>101.131</v>
      </c>
      <c r="J317" s="33">
        <v>41976.4375</v>
      </c>
      <c r="K317" t="inlineStr">
        <is>
          <t>Jumbo</t>
        </is>
      </c>
    </row>
    <row r="318" spans="1:15">
      <c r="A318" t="inlineStr">
        <is>
          <t>Jumbo 5 Year ARM 10</t>
        </is>
      </c>
      <c r="B318" t="inlineStr">
        <is>
          <t>Conventional</t>
        </is>
      </c>
      <c r="C318" t="inlineStr">
        <is>
          <t>5 Year ARM</t>
        </is>
      </c>
      <c r="D318" t="inlineStr">
        <is>
          <t>51ARM</t>
        </is>
      </c>
      <c r="E318" s="32">
        <v>3.875</v>
      </c>
      <c r="F318" s="32">
        <v>101.753</v>
      </c>
      <c r="G318" s="32">
        <v>101.601</v>
      </c>
      <c r="H318" s="32">
        <v>101.434</v>
      </c>
      <c r="I318" s="32">
        <v>101.278</v>
      </c>
      <c r="J318" s="33">
        <v>41976.4375</v>
      </c>
      <c r="K318" t="inlineStr">
        <is>
          <t>Jumbo</t>
        </is>
      </c>
    </row>
    <row r="319" spans="1:15">
      <c r="A319" t="inlineStr">
        <is>
          <t>Jumbo 7 Year ARM 1</t>
        </is>
      </c>
      <c r="B319" t="inlineStr">
        <is>
          <t>Conventional</t>
        </is>
      </c>
      <c r="C319" t="inlineStr">
        <is>
          <t>7 Year ARM</t>
        </is>
      </c>
      <c r="D319" t="inlineStr">
        <is>
          <t>71ARM</t>
        </is>
      </c>
      <c r="E319" s="32">
        <v>2.875</v>
      </c>
      <c r="F319" s="32">
        <v>98.46</v>
      </c>
      <c r="G319" s="32">
        <v>98.342</v>
      </c>
      <c r="H319" s="32">
        <v>98.215</v>
      </c>
      <c r="I319" s="32">
        <v>98.102</v>
      </c>
      <c r="J319" s="33">
        <v>41976.4375</v>
      </c>
      <c r="K319" t="inlineStr">
        <is>
          <t>Jumbo</t>
        </is>
      </c>
    </row>
    <row r="320" spans="1:15">
      <c r="A320" t="inlineStr">
        <is>
          <t>Jumbo 7 Year ARM 2</t>
        </is>
      </c>
      <c r="B320" t="inlineStr">
        <is>
          <t>Conventional</t>
        </is>
      </c>
      <c r="C320" t="inlineStr">
        <is>
          <t>7 Year ARM</t>
        </is>
      </c>
      <c r="D320" t="inlineStr">
        <is>
          <t>71ARM</t>
        </is>
      </c>
      <c r="E320" s="32">
        <v>3</v>
      </c>
      <c r="F320" s="32">
        <v>99.104</v>
      </c>
      <c r="G320" s="32">
        <v>98.982</v>
      </c>
      <c r="H320" s="32">
        <v>98.85</v>
      </c>
      <c r="I320" s="32">
        <v>98.732</v>
      </c>
      <c r="J320" s="33">
        <v>41976.4375</v>
      </c>
      <c r="K320" t="inlineStr">
        <is>
          <t>Jumbo</t>
        </is>
      </c>
    </row>
    <row r="321" spans="1:15">
      <c r="A321" t="inlineStr">
        <is>
          <t>Jumbo 7 Year ARM 3</t>
        </is>
      </c>
      <c r="B321" t="inlineStr">
        <is>
          <t>Conventional</t>
        </is>
      </c>
      <c r="C321" t="inlineStr">
        <is>
          <t>7 Year ARM</t>
        </is>
      </c>
      <c r="D321" t="inlineStr">
        <is>
          <t>71ARM</t>
        </is>
      </c>
      <c r="E321" s="32">
        <v>3.125</v>
      </c>
      <c r="F321" s="32">
        <v>99.67</v>
      </c>
      <c r="G321" s="32">
        <v>99.543</v>
      </c>
      <c r="H321" s="32">
        <v>99.406</v>
      </c>
      <c r="I321" s="32">
        <v>99.283</v>
      </c>
      <c r="J321" s="33">
        <v>41976.4375</v>
      </c>
      <c r="K321" t="inlineStr">
        <is>
          <t>Jumbo</t>
        </is>
      </c>
    </row>
    <row r="322" spans="1:15">
      <c r="A322" t="inlineStr">
        <is>
          <t>Jumbo 7 Year ARM 4</t>
        </is>
      </c>
      <c r="B322" t="inlineStr">
        <is>
          <t>Conventional</t>
        </is>
      </c>
      <c r="C322" t="inlineStr">
        <is>
          <t>7 Year ARM</t>
        </is>
      </c>
      <c r="D322" t="inlineStr">
        <is>
          <t>71ARM</t>
        </is>
      </c>
      <c r="E322" s="32">
        <v>3.25</v>
      </c>
      <c r="F322" s="32">
        <v>100.167</v>
      </c>
      <c r="G322" s="32">
        <v>100.036</v>
      </c>
      <c r="H322" s="32">
        <v>99.894</v>
      </c>
      <c r="I322" s="32">
        <v>99.765</v>
      </c>
      <c r="J322" s="33">
        <v>41976.4375</v>
      </c>
      <c r="K322" t="inlineStr">
        <is>
          <t>Jumbo</t>
        </is>
      </c>
    </row>
    <row r="323" spans="1:15">
      <c r="A323" t="inlineStr">
        <is>
          <t>Jumbo 7 Year ARM 5</t>
        </is>
      </c>
      <c r="B323" t="inlineStr">
        <is>
          <t>Conventional</t>
        </is>
      </c>
      <c r="C323" t="inlineStr">
        <is>
          <t>7 Year ARM</t>
        </is>
      </c>
      <c r="D323" t="inlineStr">
        <is>
          <t>71ARM</t>
        </is>
      </c>
      <c r="E323" s="32">
        <v>3.375</v>
      </c>
      <c r="F323" s="32">
        <v>100.604</v>
      </c>
      <c r="G323" s="32">
        <v>100.469</v>
      </c>
      <c r="H323" s="32">
        <v>100.322</v>
      </c>
      <c r="I323" s="32">
        <v>100.188</v>
      </c>
      <c r="J323" s="33">
        <v>41976.4375</v>
      </c>
      <c r="K323" t="inlineStr">
        <is>
          <t>Jumbo</t>
        </is>
      </c>
    </row>
    <row r="324" spans="1:15">
      <c r="A324" t="inlineStr">
        <is>
          <t>Jumbo 7 Year ARM 6</t>
        </is>
      </c>
      <c r="B324" t="inlineStr">
        <is>
          <t>Conventional</t>
        </is>
      </c>
      <c r="C324" t="inlineStr">
        <is>
          <t>7 Year ARM</t>
        </is>
      </c>
      <c r="D324" t="inlineStr">
        <is>
          <t>71ARM</t>
        </is>
      </c>
      <c r="E324" s="32">
        <v>3.5</v>
      </c>
      <c r="F324" s="32">
        <v>100.99</v>
      </c>
      <c r="G324" s="32">
        <v>100.851</v>
      </c>
      <c r="H324" s="32">
        <v>100.699</v>
      </c>
      <c r="I324" s="32">
        <v>100.56</v>
      </c>
      <c r="J324" s="33">
        <v>41976.4375</v>
      </c>
      <c r="K324" t="inlineStr">
        <is>
          <t>Jumbo</t>
        </is>
      </c>
    </row>
    <row r="325" spans="1:15">
      <c r="A325" t="inlineStr">
        <is>
          <t>Jumbo 7 Year ARM 7</t>
        </is>
      </c>
      <c r="B325" t="inlineStr">
        <is>
          <t>Conventional</t>
        </is>
      </c>
      <c r="C325" t="inlineStr">
        <is>
          <t>7 Year ARM</t>
        </is>
      </c>
      <c r="D325" t="inlineStr">
        <is>
          <t>71ARM</t>
        </is>
      </c>
      <c r="E325" s="32">
        <v>3.625</v>
      </c>
      <c r="F325" s="32">
        <v>101.359</v>
      </c>
      <c r="G325" s="32">
        <v>101.215</v>
      </c>
      <c r="H325" s="32">
        <v>101.058</v>
      </c>
      <c r="I325" s="32">
        <v>100.913</v>
      </c>
      <c r="J325" s="33">
        <v>41976.4375</v>
      </c>
      <c r="K325" t="inlineStr">
        <is>
          <t>Jumbo</t>
        </is>
      </c>
    </row>
    <row r="326" spans="1:15">
      <c r="A326" t="inlineStr">
        <is>
          <t>Jumbo 7 Year ARM 8</t>
        </is>
      </c>
      <c r="B326" t="inlineStr">
        <is>
          <t>Conventional</t>
        </is>
      </c>
      <c r="C326" t="inlineStr">
        <is>
          <t>7 Year ARM</t>
        </is>
      </c>
      <c r="D326" t="inlineStr">
        <is>
          <t>71ARM</t>
        </is>
      </c>
      <c r="E326" s="32">
        <v>3.75</v>
      </c>
      <c r="F326" s="32">
        <v>101.557</v>
      </c>
      <c r="G326" s="32">
        <v>101.41</v>
      </c>
      <c r="H326" s="32">
        <v>101.248</v>
      </c>
      <c r="I326" s="32">
        <v>101.098</v>
      </c>
      <c r="J326" s="33">
        <v>41976.4375</v>
      </c>
      <c r="K326" t="inlineStr">
        <is>
          <t>Jumbo</t>
        </is>
      </c>
    </row>
    <row r="327" spans="1:15">
      <c r="A327" t="inlineStr">
        <is>
          <t>Jumbo 7 Year ARM 9</t>
        </is>
      </c>
      <c r="B327" t="inlineStr">
        <is>
          <t>Conventional</t>
        </is>
      </c>
      <c r="C327" t="inlineStr">
        <is>
          <t>7 Year ARM</t>
        </is>
      </c>
      <c r="D327" t="inlineStr">
        <is>
          <t>71ARM</t>
        </is>
      </c>
      <c r="E327" s="32">
        <v>3.875</v>
      </c>
      <c r="F327" s="32">
        <v>101.754</v>
      </c>
      <c r="G327" s="32">
        <v>101.602</v>
      </c>
      <c r="H327" s="32">
        <v>101.436</v>
      </c>
      <c r="I327" s="32">
        <v>101.28</v>
      </c>
      <c r="J327" s="33">
        <v>41976.4375</v>
      </c>
      <c r="K327" t="inlineStr">
        <is>
          <t>Jumbo</t>
        </is>
      </c>
    </row>
    <row r="328" spans="1:15">
      <c r="A328" t="inlineStr">
        <is>
          <t>Jumbo 7 Year ARM 10</t>
        </is>
      </c>
      <c r="B328" t="inlineStr">
        <is>
          <t>Conventional</t>
        </is>
      </c>
      <c r="C328" t="inlineStr">
        <is>
          <t>7 Year ARM</t>
        </is>
      </c>
      <c r="D328" t="inlineStr">
        <is>
          <t>71ARM</t>
        </is>
      </c>
      <c r="E328" s="32">
        <v>4</v>
      </c>
      <c r="F328" s="32">
        <v>101.951</v>
      </c>
      <c r="G328" s="32">
        <v>101.795</v>
      </c>
      <c r="H328" s="32">
        <v>101.623</v>
      </c>
      <c r="I328" s="32">
        <v>101.462</v>
      </c>
      <c r="J328" s="33">
        <v>41976.4375</v>
      </c>
      <c r="K328" t="inlineStr">
        <is>
          <t>Jumbo</t>
        </is>
      </c>
    </row>
    <row r="329" spans="1:15">
      <c r="A329" t="inlineStr">
        <is>
          <t>USDA 30 Year Fixed 1</t>
        </is>
      </c>
      <c r="B329" t="inlineStr">
        <is>
          <t>USDA</t>
        </is>
      </c>
      <c r="C329" t="inlineStr">
        <is>
          <t>30 Year Fixed</t>
        </is>
      </c>
      <c r="D329" t="inlineStr">
        <is>
          <t>30Y</t>
        </is>
      </c>
      <c r="E329" s="32">
        <v>3.25</v>
      </c>
      <c r="F329" s="32">
        <v>100.743</v>
      </c>
      <c r="G329" s="32">
        <v>100.366</v>
      </c>
      <c r="H329" s="32">
        <v>100.366</v>
      </c>
      <c r="I329" s="32">
        <v>100.237</v>
      </c>
      <c r="J329" s="33">
        <v>41976.4375</v>
      </c>
      <c r="K329" t="inlineStr">
        <is>
          <t>USDA</t>
        </is>
      </c>
    </row>
    <row r="330" spans="1:15">
      <c r="A330" t="inlineStr">
        <is>
          <t>USDA 30 Year Fixed 2</t>
        </is>
      </c>
      <c r="B330" t="inlineStr">
        <is>
          <t>USDA</t>
        </is>
      </c>
      <c r="C330" t="inlineStr">
        <is>
          <t>30 Year Fixed</t>
        </is>
      </c>
      <c r="D330" t="inlineStr">
        <is>
          <t>30Y</t>
        </is>
      </c>
      <c r="E330" s="32">
        <v>3.375</v>
      </c>
      <c r="F330" s="32">
        <v>101.348</v>
      </c>
      <c r="G330" s="32">
        <v>100.971</v>
      </c>
      <c r="H330" s="32">
        <v>100.971</v>
      </c>
      <c r="I330" s="32">
        <v>100.842</v>
      </c>
      <c r="J330" s="33">
        <v>41976.4375</v>
      </c>
      <c r="K330" t="inlineStr">
        <is>
          <t>USDA</t>
        </is>
      </c>
    </row>
    <row r="331" spans="1:15">
      <c r="A331" t="inlineStr">
        <is>
          <t>USDA 30 Year Fixed 3</t>
        </is>
      </c>
      <c r="B331" t="inlineStr">
        <is>
          <t>USDA</t>
        </is>
      </c>
      <c r="C331" t="inlineStr">
        <is>
          <t>30 Year Fixed</t>
        </is>
      </c>
      <c r="D331" t="inlineStr">
        <is>
          <t>30Y</t>
        </is>
      </c>
      <c r="E331" s="32">
        <v>3.5</v>
      </c>
      <c r="F331" s="32">
        <v>101.929</v>
      </c>
      <c r="G331" s="32">
        <v>101.552</v>
      </c>
      <c r="H331" s="32">
        <v>101.552</v>
      </c>
      <c r="I331" s="32">
        <v>101.424</v>
      </c>
      <c r="J331" s="33">
        <v>41976.4375</v>
      </c>
      <c r="K331" t="inlineStr">
        <is>
          <t>USDA</t>
        </is>
      </c>
    </row>
    <row r="332" spans="1:15">
      <c r="A332" t="inlineStr">
        <is>
          <t>USDA 30 Year Fixed 4</t>
        </is>
      </c>
      <c r="B332" t="inlineStr">
        <is>
          <t>USDA</t>
        </is>
      </c>
      <c r="C332" t="inlineStr">
        <is>
          <t>30 Year Fixed</t>
        </is>
      </c>
      <c r="D332" t="inlineStr">
        <is>
          <t>30Y</t>
        </is>
      </c>
      <c r="E332" s="32">
        <v>3.625</v>
      </c>
      <c r="F332" s="32">
        <v>102.842</v>
      </c>
      <c r="G332" s="32">
        <v>102.465</v>
      </c>
      <c r="H332" s="32">
        <v>102.465</v>
      </c>
      <c r="I332" s="32">
        <v>102.336</v>
      </c>
      <c r="J332" s="33">
        <v>41976.4375</v>
      </c>
      <c r="K332" t="inlineStr">
        <is>
          <t>USDA</t>
        </is>
      </c>
    </row>
    <row r="333" spans="1:15">
      <c r="A333" t="inlineStr">
        <is>
          <t>USDA 30 Year Fixed 5</t>
        </is>
      </c>
      <c r="B333" t="inlineStr">
        <is>
          <t>USDA</t>
        </is>
      </c>
      <c r="C333" t="inlineStr">
        <is>
          <t>30 Year Fixed</t>
        </is>
      </c>
      <c r="D333" t="inlineStr">
        <is>
          <t>30Y</t>
        </is>
      </c>
      <c r="E333" s="32">
        <v>3.75</v>
      </c>
      <c r="F333" s="32">
        <v>103.776</v>
      </c>
      <c r="G333" s="32">
        <v>103.4</v>
      </c>
      <c r="H333" s="32">
        <v>103.4</v>
      </c>
      <c r="I333" s="32">
        <v>103.271</v>
      </c>
      <c r="J333" s="33">
        <v>41976.4375</v>
      </c>
      <c r="K333" t="inlineStr">
        <is>
          <t>USDA</t>
        </is>
      </c>
    </row>
    <row r="334" spans="1:15">
      <c r="A334" t="inlineStr">
        <is>
          <t>USDA 30 Year Fixed 6</t>
        </is>
      </c>
      <c r="B334" t="inlineStr">
        <is>
          <t>USDA</t>
        </is>
      </c>
      <c r="C334" t="inlineStr">
        <is>
          <t>30 Year Fixed</t>
        </is>
      </c>
      <c r="D334" t="inlineStr">
        <is>
          <t>30Y</t>
        </is>
      </c>
      <c r="E334" s="32">
        <v>3.875</v>
      </c>
      <c r="F334" s="32">
        <v>104.144</v>
      </c>
      <c r="G334" s="32">
        <v>103.767</v>
      </c>
      <c r="H334" s="32">
        <v>103.767</v>
      </c>
      <c r="I334" s="32">
        <v>103.639</v>
      </c>
      <c r="J334" s="33">
        <v>41976.4375</v>
      </c>
      <c r="K334" t="inlineStr">
        <is>
          <t>USDA</t>
        </is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showGridLines="0" zoomScaleNormal="100" workbookViewId="0">
      <selection activeCell="A9" sqref="A9"/>
    </sheetView>
  </sheetViews>
  <sheetFormatPr defaultRowHeight="12"/>
  <cols>
    <col min="1" max="1" width="17.7109375" style="1" bestFit="1" customWidth="1"/>
    <col min="2" max="2" width="12.28515625" style="1" bestFit="1" customWidth="1"/>
    <col min="3" max="9" width="11.42578125" style="1" bestFit="1" customWidth="1"/>
    <col min="10" max="16384" width="9.140625" style="1"/>
  </cols>
  <sheetData>
    <row r="1" spans="1:11" ht="15.75" customHeight="1">
      <c r="A1" s="2"/>
      <c r="B1" s="93"/>
      <c r="C1" s="93"/>
    </row>
    <row r="2" spans="1:11" ht="15.75" customHeight="1">
      <c r="A2" s="3"/>
      <c r="B2" s="93"/>
      <c r="C2" s="93"/>
    </row>
    <row r="3" spans="1:11" ht="15.75" customHeight="1">
      <c r="A3" s="4"/>
      <c r="B3" s="93"/>
      <c r="C3" s="93"/>
    </row>
    <row r="4" spans="1:11" ht="15.75" customHeight="1"/>
    <row r="5" spans="1:11" ht="21">
      <c r="A5" s="228" t="s">
        <v>86</v>
      </c>
      <c r="B5" s="229"/>
      <c r="C5" s="229"/>
      <c r="D5" s="229"/>
      <c r="E5" s="229"/>
    </row>
    <row r="6" spans="1:11" s="158" customFormat="1" ht="12" customHeight="1">
      <c r="A6" s="237" t="s">
        <v>54</v>
      </c>
      <c r="B6" s="237"/>
      <c r="C6" s="237"/>
      <c r="D6" s="237"/>
      <c r="E6" s="237"/>
    </row>
    <row r="7" spans="1:11" ht="12" customHeight="1"/>
    <row r="8" spans="1:11" s="6" customFormat="1" ht="12" customHeight="1">
      <c r="A8" s="232" t="s">
        <v>55</v>
      </c>
      <c r="B8" s="233"/>
      <c r="C8" s="233"/>
      <c r="D8" s="233"/>
      <c r="E8" s="233"/>
      <c r="F8" s="233"/>
      <c r="G8" s="233"/>
      <c r="H8" s="233"/>
      <c r="I8" s="234"/>
      <c r="J8" s="5"/>
    </row>
    <row r="9" spans="1:11" s="6" customFormat="1" ht="12" customHeight="1">
      <c r="A9" s="7" t="s">
        <v>11</v>
      </c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  <c r="I9" s="8" t="s">
        <v>52</v>
      </c>
      <c r="K9" s="6" t="s">
        <v>10</v>
      </c>
    </row>
    <row r="10" spans="1:11" s="6" customFormat="1" ht="12" customHeight="1">
      <c r="A10" s="7" t="s">
        <v>19</v>
      </c>
      <c r="B10" s="9">
        <v>0.25</v>
      </c>
      <c r="C10" s="9">
        <v>0</v>
      </c>
      <c r="D10" s="9">
        <v>0</v>
      </c>
      <c r="E10" s="9">
        <v>-0.25</v>
      </c>
      <c r="F10" s="9">
        <v>-0.25</v>
      </c>
      <c r="G10" s="9">
        <v>-0.25</v>
      </c>
      <c r="H10" s="9">
        <v>-0.25</v>
      </c>
      <c r="I10" s="10" t="s">
        <v>33</v>
      </c>
    </row>
    <row r="11" spans="1:11" s="6" customFormat="1" ht="12" customHeight="1">
      <c r="A11" s="7" t="s">
        <v>20</v>
      </c>
      <c r="B11" s="9">
        <v>0.25</v>
      </c>
      <c r="C11" s="9">
        <v>0</v>
      </c>
      <c r="D11" s="9">
        <v>-0.25</v>
      </c>
      <c r="E11" s="9">
        <v>-0.5</v>
      </c>
      <c r="F11" s="9">
        <v>-0.5</v>
      </c>
      <c r="G11" s="9">
        <v>-0.5</v>
      </c>
      <c r="H11" s="9">
        <v>-0.5</v>
      </c>
      <c r="I11" s="10" t="s">
        <v>33</v>
      </c>
    </row>
    <row r="12" spans="1:11" s="6" customFormat="1" ht="12" customHeight="1">
      <c r="A12" s="7" t="s">
        <v>21</v>
      </c>
      <c r="B12" s="9">
        <v>0.25</v>
      </c>
      <c r="C12" s="9">
        <v>-0.5</v>
      </c>
      <c r="D12" s="9">
        <v>-0.75</v>
      </c>
      <c r="E12" s="9">
        <v>-1</v>
      </c>
      <c r="F12" s="9">
        <v>-1</v>
      </c>
      <c r="G12" s="9">
        <v>-1</v>
      </c>
      <c r="H12" s="9">
        <v>-1</v>
      </c>
      <c r="I12" s="10" t="s">
        <v>33</v>
      </c>
    </row>
    <row r="13" spans="1:11" s="6" customFormat="1" ht="12" customHeight="1">
      <c r="A13" s="7" t="s">
        <v>22</v>
      </c>
      <c r="B13" s="9">
        <v>0</v>
      </c>
      <c r="C13" s="9">
        <v>-0.5</v>
      </c>
      <c r="D13" s="9">
        <v>-1.25</v>
      </c>
      <c r="E13" s="9">
        <v>-1.75</v>
      </c>
      <c r="F13" s="9">
        <v>-1.5</v>
      </c>
      <c r="G13" s="9">
        <v>-1.25</v>
      </c>
      <c r="H13" s="9">
        <v>-1.25</v>
      </c>
      <c r="I13" s="10" t="s">
        <v>33</v>
      </c>
    </row>
    <row r="14" spans="1:11" s="6" customFormat="1" ht="12" customHeight="1">
      <c r="A14" s="7" t="s">
        <v>23</v>
      </c>
      <c r="B14" s="9">
        <v>0</v>
      </c>
      <c r="C14" s="9">
        <v>-1</v>
      </c>
      <c r="D14" s="9">
        <v>-2</v>
      </c>
      <c r="E14" s="9">
        <v>-2.5</v>
      </c>
      <c r="F14" s="9">
        <v>-2.75</v>
      </c>
      <c r="G14" s="9">
        <v>-2.25</v>
      </c>
      <c r="H14" s="9">
        <v>-2.25</v>
      </c>
      <c r="I14" s="10" t="s">
        <v>33</v>
      </c>
    </row>
    <row r="15" spans="1:11" s="6" customFormat="1" ht="12" customHeight="1">
      <c r="A15" s="7" t="s">
        <v>24</v>
      </c>
      <c r="B15" s="9">
        <v>-0.5</v>
      </c>
      <c r="C15" s="9">
        <v>-1.25</v>
      </c>
      <c r="D15" s="9">
        <v>-2.5</v>
      </c>
      <c r="E15" s="9">
        <v>-3</v>
      </c>
      <c r="F15" s="9">
        <v>-3.25</v>
      </c>
      <c r="G15" s="9">
        <v>-2.75</v>
      </c>
      <c r="H15" s="9">
        <v>-2.75</v>
      </c>
      <c r="I15" s="10" t="s">
        <v>33</v>
      </c>
    </row>
    <row r="16" spans="1:11" s="6" customFormat="1" ht="12" customHeight="1">
      <c r="A16" s="7" t="s">
        <v>25</v>
      </c>
      <c r="B16" s="9">
        <v>-0.5</v>
      </c>
      <c r="C16" s="9">
        <v>-1.5</v>
      </c>
      <c r="D16" s="9">
        <v>-3</v>
      </c>
      <c r="E16" s="9">
        <v>-3</v>
      </c>
      <c r="F16" s="9">
        <v>-3.25</v>
      </c>
      <c r="G16" s="9">
        <v>-3.25</v>
      </c>
      <c r="H16" s="9">
        <v>-3.25</v>
      </c>
      <c r="I16" s="10" t="s">
        <v>33</v>
      </c>
    </row>
    <row r="17" spans="1:11" s="6" customFormat="1" ht="12" customHeight="1">
      <c r="B17" s="11"/>
      <c r="C17" s="11"/>
      <c r="D17" s="11"/>
      <c r="E17" s="11"/>
      <c r="F17" s="11"/>
      <c r="G17" s="11"/>
      <c r="H17" s="11"/>
      <c r="I17" s="11"/>
    </row>
    <row r="18" spans="1:11" s="6" customFormat="1" ht="12" customHeight="1">
      <c r="A18" s="230" t="s">
        <v>26</v>
      </c>
      <c r="B18" s="235" t="s">
        <v>27</v>
      </c>
      <c r="C18" s="236"/>
      <c r="D18" s="236"/>
      <c r="E18" s="236"/>
      <c r="F18" s="236"/>
      <c r="G18" s="236"/>
      <c r="H18" s="236"/>
      <c r="I18" s="234"/>
    </row>
    <row r="19" spans="1:11" s="6" customFormat="1" ht="12" customHeight="1">
      <c r="A19" s="230"/>
      <c r="B19" s="12" t="s">
        <v>28</v>
      </c>
      <c r="C19" s="12" t="s">
        <v>13</v>
      </c>
      <c r="D19" s="12" t="s">
        <v>14</v>
      </c>
      <c r="E19" s="12" t="s">
        <v>15</v>
      </c>
      <c r="F19" s="12" t="s">
        <v>16</v>
      </c>
      <c r="G19" s="12" t="s">
        <v>17</v>
      </c>
      <c r="H19" s="12" t="s">
        <v>18</v>
      </c>
      <c r="I19" s="13" t="s">
        <v>52</v>
      </c>
      <c r="K19" s="6" t="s">
        <v>10</v>
      </c>
    </row>
    <row r="20" spans="1:11" s="6" customFormat="1" ht="12" customHeight="1">
      <c r="A20" s="7" t="s">
        <v>29</v>
      </c>
      <c r="B20" s="9">
        <v>-1.75</v>
      </c>
      <c r="C20" s="9">
        <v>-1.75</v>
      </c>
      <c r="D20" s="9">
        <v>-1.75</v>
      </c>
      <c r="E20" s="9">
        <v>-3</v>
      </c>
      <c r="F20" s="9">
        <v>-3.75</v>
      </c>
      <c r="G20" s="14" t="s">
        <v>30</v>
      </c>
      <c r="H20" s="14" t="s">
        <v>30</v>
      </c>
      <c r="I20" s="15" t="s">
        <v>30</v>
      </c>
    </row>
    <row r="21" spans="1:11" s="6" customFormat="1" ht="12" customHeight="1">
      <c r="A21" s="7" t="s">
        <v>31</v>
      </c>
      <c r="B21" s="9">
        <v>-1</v>
      </c>
      <c r="C21" s="9">
        <v>-1</v>
      </c>
      <c r="D21" s="9">
        <v>-1</v>
      </c>
      <c r="E21" s="9">
        <v>-1</v>
      </c>
      <c r="F21" s="9">
        <v>-1</v>
      </c>
      <c r="G21" s="9" t="s">
        <v>30</v>
      </c>
      <c r="H21" s="9" t="s">
        <v>30</v>
      </c>
      <c r="I21" s="15" t="s">
        <v>30</v>
      </c>
    </row>
    <row r="22" spans="1:11" s="6" customFormat="1" ht="12" customHeight="1">
      <c r="A22" s="7" t="s">
        <v>32</v>
      </c>
      <c r="B22" s="9">
        <v>-1</v>
      </c>
      <c r="C22" s="9">
        <v>-1</v>
      </c>
      <c r="D22" s="9">
        <v>-1</v>
      </c>
      <c r="E22" s="9" t="s">
        <v>33</v>
      </c>
      <c r="F22" s="9" t="s">
        <v>33</v>
      </c>
      <c r="G22" s="9" t="s">
        <v>30</v>
      </c>
      <c r="H22" s="9" t="s">
        <v>30</v>
      </c>
      <c r="I22" s="15" t="s">
        <v>30</v>
      </c>
    </row>
    <row r="23" spans="1:11" s="6" customFormat="1" ht="12" customHeight="1">
      <c r="A23" s="8" t="s">
        <v>166</v>
      </c>
      <c r="B23" s="9">
        <v>0</v>
      </c>
      <c r="C23" s="9">
        <v>0</v>
      </c>
      <c r="D23" s="9">
        <v>0</v>
      </c>
      <c r="E23" s="9">
        <v>-0.75</v>
      </c>
      <c r="F23" s="9">
        <v>-0.75</v>
      </c>
      <c r="G23" s="9">
        <v>-0.75</v>
      </c>
      <c r="H23" s="9">
        <v>-0.75</v>
      </c>
      <c r="I23" s="15" t="s">
        <v>30</v>
      </c>
    </row>
    <row r="24" spans="1:11" s="6" customFormat="1" ht="12" customHeight="1">
      <c r="A24" s="8" t="s">
        <v>35</v>
      </c>
      <c r="B24" s="9">
        <v>-0.125</v>
      </c>
      <c r="C24" s="9">
        <v>-0.125</v>
      </c>
      <c r="D24" s="9">
        <v>-0.125</v>
      </c>
      <c r="E24" s="9">
        <v>-0.125</v>
      </c>
      <c r="F24" s="9" t="s">
        <v>33</v>
      </c>
      <c r="G24" s="9" t="s">
        <v>30</v>
      </c>
      <c r="H24" s="9" t="s">
        <v>30</v>
      </c>
      <c r="I24" s="15" t="s">
        <v>30</v>
      </c>
    </row>
    <row r="25" spans="1:11" s="6" customFormat="1" ht="12" customHeight="1">
      <c r="A25" s="8" t="s">
        <v>36</v>
      </c>
      <c r="B25" s="9">
        <v>-1</v>
      </c>
      <c r="C25" s="9" t="s">
        <v>33</v>
      </c>
      <c r="D25" s="9" t="s">
        <v>33</v>
      </c>
      <c r="E25" s="9" t="s">
        <v>33</v>
      </c>
      <c r="F25" s="9" t="s">
        <v>33</v>
      </c>
      <c r="G25" s="9" t="s">
        <v>30</v>
      </c>
      <c r="H25" s="9" t="s">
        <v>30</v>
      </c>
      <c r="I25" s="15" t="s">
        <v>30</v>
      </c>
    </row>
    <row r="26" spans="1:11" s="6" customFormat="1" ht="12" customHeight="1">
      <c r="A26" s="8" t="s">
        <v>53</v>
      </c>
      <c r="B26" s="15"/>
      <c r="C26" s="15"/>
      <c r="D26" s="15"/>
      <c r="E26" s="15"/>
      <c r="F26" s="15"/>
      <c r="G26" s="15"/>
      <c r="H26" s="15"/>
      <c r="I26" s="15" t="s">
        <v>30</v>
      </c>
    </row>
    <row r="27" spans="1:11" s="6" customFormat="1" ht="12" customHeight="1">
      <c r="A27" s="24" t="s">
        <v>167</v>
      </c>
      <c r="B27" s="25"/>
      <c r="C27" s="25"/>
      <c r="D27" s="25"/>
      <c r="E27" s="25"/>
      <c r="F27" s="25"/>
      <c r="G27" s="25"/>
      <c r="H27" s="25"/>
    </row>
    <row r="28" spans="1:11" s="6" customFormat="1" ht="12" customHeight="1">
      <c r="A28" s="24"/>
      <c r="B28" s="26"/>
      <c r="C28" s="26"/>
      <c r="D28" s="26"/>
      <c r="E28" s="26"/>
      <c r="F28" s="26"/>
      <c r="G28" s="24"/>
      <c r="H28" s="24"/>
    </row>
    <row r="29" spans="1:11" s="6" customFormat="1" ht="12" customHeight="1">
      <c r="A29" s="231" t="s">
        <v>37</v>
      </c>
      <c r="B29" s="231"/>
      <c r="C29" s="231"/>
      <c r="D29" s="231"/>
      <c r="E29" s="231"/>
      <c r="F29" s="231"/>
      <c r="G29" s="231"/>
      <c r="H29" s="231"/>
    </row>
    <row r="30" spans="1:11" s="6" customFormat="1" ht="12" customHeight="1">
      <c r="A30" s="7" t="s">
        <v>11</v>
      </c>
      <c r="B30" s="7" t="s">
        <v>12</v>
      </c>
      <c r="C30" s="7" t="s">
        <v>13</v>
      </c>
      <c r="D30" s="7" t="s">
        <v>14</v>
      </c>
      <c r="E30" s="7" t="s">
        <v>15</v>
      </c>
      <c r="F30" s="7" t="s">
        <v>16</v>
      </c>
      <c r="G30" s="7" t="s">
        <v>17</v>
      </c>
      <c r="H30" s="7" t="s">
        <v>18</v>
      </c>
    </row>
    <row r="31" spans="1:11" s="6" customFormat="1" ht="12" customHeight="1">
      <c r="A31" s="7" t="s">
        <v>38</v>
      </c>
      <c r="B31" s="21">
        <v>0</v>
      </c>
      <c r="C31" s="21">
        <v>-0.25</v>
      </c>
      <c r="D31" s="21">
        <v>-0.25</v>
      </c>
      <c r="E31" s="21">
        <v>-0.5</v>
      </c>
      <c r="F31" s="21">
        <v>-0.625</v>
      </c>
      <c r="G31" s="21" t="s">
        <v>30</v>
      </c>
      <c r="H31" s="21" t="s">
        <v>30</v>
      </c>
    </row>
    <row r="32" spans="1:11" s="6" customFormat="1" ht="12" customHeight="1">
      <c r="A32" s="7" t="s">
        <v>20</v>
      </c>
      <c r="B32" s="21">
        <v>0</v>
      </c>
      <c r="C32" s="21">
        <v>-0.625</v>
      </c>
      <c r="D32" s="21">
        <v>-0.625</v>
      </c>
      <c r="E32" s="21">
        <v>-0.75</v>
      </c>
      <c r="F32" s="21">
        <v>-1.5</v>
      </c>
      <c r="G32" s="21" t="s">
        <v>33</v>
      </c>
      <c r="H32" s="21" t="s">
        <v>33</v>
      </c>
    </row>
    <row r="33" spans="1:8" s="6" customFormat="1" ht="12" customHeight="1">
      <c r="A33" s="7" t="s">
        <v>21</v>
      </c>
      <c r="B33" s="21">
        <v>0</v>
      </c>
      <c r="C33" s="21">
        <v>-0.625</v>
      </c>
      <c r="D33" s="21">
        <v>-0.625</v>
      </c>
      <c r="E33" s="21">
        <v>-0.75</v>
      </c>
      <c r="F33" s="21">
        <v>-1.5</v>
      </c>
      <c r="G33" s="21" t="s">
        <v>30</v>
      </c>
      <c r="H33" s="21" t="s">
        <v>30</v>
      </c>
    </row>
    <row r="34" spans="1:8" s="6" customFormat="1" ht="12" customHeight="1">
      <c r="A34" s="7" t="s">
        <v>22</v>
      </c>
      <c r="B34" s="21">
        <v>0</v>
      </c>
      <c r="C34" s="21">
        <v>-0.75</v>
      </c>
      <c r="D34" s="21">
        <v>-0.75</v>
      </c>
      <c r="E34" s="21">
        <v>-1.375</v>
      </c>
      <c r="F34" s="21">
        <v>-2.5</v>
      </c>
      <c r="G34" s="21" t="s">
        <v>30</v>
      </c>
      <c r="H34" s="21" t="s">
        <v>30</v>
      </c>
    </row>
    <row r="35" spans="1:8" s="6" customFormat="1" ht="12" customHeight="1">
      <c r="A35" s="7" t="s">
        <v>23</v>
      </c>
      <c r="B35" s="21">
        <v>-0.25</v>
      </c>
      <c r="C35" s="21">
        <v>-0.75</v>
      </c>
      <c r="D35" s="21">
        <v>-0.75</v>
      </c>
      <c r="E35" s="21">
        <v>-1.5</v>
      </c>
      <c r="F35" s="21">
        <v>-2.5</v>
      </c>
      <c r="G35" s="21" t="s">
        <v>30</v>
      </c>
      <c r="H35" s="21" t="s">
        <v>30</v>
      </c>
    </row>
    <row r="36" spans="1:8" s="6" customFormat="1" ht="12" customHeight="1">
      <c r="A36" s="7" t="s">
        <v>24</v>
      </c>
      <c r="B36" s="21">
        <v>-0.25</v>
      </c>
      <c r="C36" s="21">
        <v>-1.25</v>
      </c>
      <c r="D36" s="21">
        <v>-1.25</v>
      </c>
      <c r="E36" s="21">
        <v>-2.25</v>
      </c>
      <c r="F36" s="21">
        <v>-3</v>
      </c>
      <c r="G36" s="21" t="s">
        <v>30</v>
      </c>
      <c r="H36" s="21" t="s">
        <v>30</v>
      </c>
    </row>
    <row r="37" spans="1:8" s="6" customFormat="1" ht="12" customHeight="1">
      <c r="A37" s="7" t="s">
        <v>25</v>
      </c>
      <c r="B37" s="21">
        <v>-0.25</v>
      </c>
      <c r="C37" s="21">
        <v>-1.25</v>
      </c>
      <c r="D37" s="21">
        <v>-1.25</v>
      </c>
      <c r="E37" s="21">
        <v>-2.75</v>
      </c>
      <c r="F37" s="21">
        <v>-3</v>
      </c>
      <c r="G37" s="21" t="s">
        <v>30</v>
      </c>
      <c r="H37" s="21" t="s">
        <v>30</v>
      </c>
    </row>
    <row r="38" spans="1:8" s="6" customFormat="1" ht="12" customHeight="1"/>
    <row r="39" spans="1:8" s="6" customFormat="1" ht="12" customHeight="1">
      <c r="A39" s="231" t="s">
        <v>39</v>
      </c>
      <c r="B39" s="231"/>
      <c r="C39" s="231"/>
      <c r="D39" s="231"/>
      <c r="E39" s="5"/>
    </row>
    <row r="40" spans="1:8" s="6" customFormat="1" ht="12" customHeight="1">
      <c r="A40" s="23" t="s">
        <v>27</v>
      </c>
      <c r="B40" s="23" t="s">
        <v>40</v>
      </c>
      <c r="C40" s="23" t="s">
        <v>41</v>
      </c>
      <c r="D40" s="23" t="s">
        <v>42</v>
      </c>
    </row>
    <row r="41" spans="1:8" s="6" customFormat="1" ht="12" customHeight="1">
      <c r="A41" s="7" t="s">
        <v>43</v>
      </c>
      <c r="B41" s="7" t="s">
        <v>44</v>
      </c>
      <c r="C41" s="21">
        <v>-0.5</v>
      </c>
      <c r="D41" s="21">
        <v>-0.25</v>
      </c>
    </row>
    <row r="42" spans="1:8" s="6" customFormat="1" ht="12" customHeight="1">
      <c r="A42" s="7" t="s">
        <v>45</v>
      </c>
      <c r="B42" s="7" t="s">
        <v>44</v>
      </c>
      <c r="C42" s="21">
        <v>-0.75</v>
      </c>
      <c r="D42" s="21">
        <v>-0.5</v>
      </c>
    </row>
    <row r="43" spans="1:8" s="6" customFormat="1" ht="12" customHeight="1">
      <c r="A43" s="7" t="s">
        <v>46</v>
      </c>
      <c r="B43" s="7" t="s">
        <v>47</v>
      </c>
      <c r="C43" s="21">
        <v>-1</v>
      </c>
      <c r="D43" s="21">
        <v>-0.75</v>
      </c>
    </row>
    <row r="44" spans="1:8" s="6" customFormat="1" ht="12" customHeight="1">
      <c r="A44" s="7" t="s">
        <v>48</v>
      </c>
      <c r="B44" s="7" t="s">
        <v>49</v>
      </c>
      <c r="C44" s="21">
        <v>-1</v>
      </c>
      <c r="D44" s="21">
        <v>-0.75</v>
      </c>
    </row>
    <row r="45" spans="1:8" s="6" customFormat="1" ht="12" customHeight="1">
      <c r="A45" s="7" t="s">
        <v>50</v>
      </c>
      <c r="B45" s="7" t="s">
        <v>51</v>
      </c>
      <c r="C45" s="21">
        <v>-1.5</v>
      </c>
      <c r="D45" s="21">
        <v>-1.5</v>
      </c>
    </row>
    <row r="46" spans="1:8" s="6" customFormat="1" ht="12" customHeight="1"/>
    <row r="47" spans="1:8" s="6" customFormat="1" ht="12" customHeight="1">
      <c r="A47" s="241" t="s">
        <v>267</v>
      </c>
      <c r="B47" s="242"/>
      <c r="C47" s="242"/>
      <c r="D47" s="27"/>
    </row>
    <row r="48" spans="1:8" s="6" customFormat="1" ht="12" customHeight="1">
      <c r="A48" s="243" t="s">
        <v>56</v>
      </c>
      <c r="B48" s="243"/>
      <c r="C48" s="243"/>
      <c r="D48" s="28">
        <v>0.04</v>
      </c>
    </row>
    <row r="49" spans="1:5" s="6" customFormat="1" ht="12" customHeight="1">
      <c r="A49" s="243" t="s">
        <v>57</v>
      </c>
      <c r="B49" s="243"/>
      <c r="C49" s="243"/>
      <c r="D49" s="28">
        <v>0.02</v>
      </c>
    </row>
    <row r="50" spans="1:5" s="6" customFormat="1" ht="12" customHeight="1">
      <c r="A50" s="243" t="s">
        <v>58</v>
      </c>
      <c r="B50" s="243"/>
      <c r="C50" s="243"/>
      <c r="D50" s="28">
        <v>0</v>
      </c>
    </row>
    <row r="51" spans="1:5" s="6" customFormat="1" ht="12" customHeight="1">
      <c r="A51" s="243" t="s">
        <v>59</v>
      </c>
      <c r="B51" s="243"/>
      <c r="C51" s="243"/>
      <c r="D51" s="28">
        <v>-0.02</v>
      </c>
    </row>
    <row r="52" spans="1:5" s="6" customFormat="1" ht="12" customHeight="1">
      <c r="A52" s="243" t="s">
        <v>60</v>
      </c>
      <c r="B52" s="243"/>
      <c r="C52" s="243"/>
      <c r="D52" s="28">
        <v>-0.05</v>
      </c>
    </row>
    <row r="53" spans="1:5" s="6" customFormat="1" ht="12" customHeight="1">
      <c r="A53" s="243" t="s">
        <v>61</v>
      </c>
      <c r="B53" s="243"/>
      <c r="C53" s="243"/>
      <c r="D53" s="28">
        <v>-0.09</v>
      </c>
    </row>
    <row r="54" spans="1:5" s="6" customFormat="1" ht="12" customHeight="1">
      <c r="A54" s="243" t="s">
        <v>62</v>
      </c>
      <c r="B54" s="243"/>
      <c r="C54" s="243"/>
      <c r="D54" s="28">
        <v>-0.14000000000000001</v>
      </c>
    </row>
    <row r="55" spans="1:5" s="6" customFormat="1" ht="12" customHeight="1">
      <c r="A55" s="243" t="s">
        <v>87</v>
      </c>
      <c r="B55" s="243"/>
      <c r="C55" s="243"/>
      <c r="D55" s="28">
        <v>-0.21</v>
      </c>
    </row>
    <row r="56" spans="1:5" s="6" customFormat="1" ht="12" customHeight="1">
      <c r="A56" s="243" t="s">
        <v>88</v>
      </c>
      <c r="B56" s="243"/>
      <c r="C56" s="243"/>
      <c r="D56" s="28">
        <v>-0.33</v>
      </c>
    </row>
    <row r="57" spans="1:5" s="6" customFormat="1" ht="12" customHeight="1">
      <c r="A57" s="243" t="s">
        <v>89</v>
      </c>
      <c r="B57" s="243"/>
      <c r="C57" s="243"/>
      <c r="D57" s="28">
        <v>-1</v>
      </c>
    </row>
    <row r="58" spans="1:5" s="6" customFormat="1" ht="12" customHeight="1"/>
    <row r="59" spans="1:5" s="6" customFormat="1" ht="12" customHeight="1">
      <c r="A59" s="29" t="s">
        <v>90</v>
      </c>
      <c r="B59" s="30"/>
      <c r="C59" s="30"/>
      <c r="D59" s="30"/>
      <c r="E59" s="31"/>
    </row>
    <row r="60" spans="1:5" s="6" customFormat="1" ht="12" customHeight="1">
      <c r="A60" s="32" t="s">
        <v>91</v>
      </c>
      <c r="B60" s="225" t="s">
        <v>65</v>
      </c>
      <c r="C60" s="226"/>
      <c r="D60" s="227"/>
      <c r="E60" s="33">
        <v>-0.17</v>
      </c>
    </row>
    <row r="61" spans="1:5" s="6" customFormat="1" ht="12" customHeight="1">
      <c r="A61" s="32" t="s">
        <v>92</v>
      </c>
      <c r="B61" s="225" t="s">
        <v>93</v>
      </c>
      <c r="C61" s="226"/>
      <c r="D61" s="227"/>
      <c r="E61" s="33">
        <v>-0.13</v>
      </c>
    </row>
    <row r="62" spans="1:5" s="6" customFormat="1" ht="12" customHeight="1">
      <c r="A62" s="34" t="s">
        <v>94</v>
      </c>
      <c r="B62" s="225" t="s">
        <v>95</v>
      </c>
      <c r="C62" s="226"/>
      <c r="D62" s="227"/>
      <c r="E62" s="33">
        <v>-0.03</v>
      </c>
    </row>
    <row r="63" spans="1:5" s="6" customFormat="1" ht="12" customHeight="1">
      <c r="A63" s="34" t="s">
        <v>96</v>
      </c>
      <c r="B63" s="225" t="s">
        <v>97</v>
      </c>
      <c r="C63" s="226"/>
      <c r="D63" s="227"/>
      <c r="E63" s="33">
        <v>0</v>
      </c>
    </row>
    <row r="64" spans="1:5" s="6" customFormat="1" ht="12" customHeight="1">
      <c r="A64" s="34" t="s">
        <v>98</v>
      </c>
      <c r="B64" s="225" t="s">
        <v>99</v>
      </c>
      <c r="C64" s="226"/>
      <c r="D64" s="227"/>
      <c r="E64" s="33">
        <v>7.0000000000000007E-2</v>
      </c>
    </row>
    <row r="65" spans="1:5" s="6" customFormat="1" ht="12" customHeight="1">
      <c r="A65" s="34" t="s">
        <v>100</v>
      </c>
      <c r="B65" s="225" t="s">
        <v>101</v>
      </c>
      <c r="C65" s="226"/>
      <c r="D65" s="227"/>
      <c r="E65" s="33">
        <v>0.1</v>
      </c>
    </row>
    <row r="66" spans="1:5" s="6" customFormat="1" ht="12" customHeight="1">
      <c r="A66" s="240" t="s">
        <v>102</v>
      </c>
      <c r="B66" s="244" t="s">
        <v>103</v>
      </c>
      <c r="C66" s="245"/>
      <c r="D66" s="246"/>
      <c r="E66" s="238">
        <v>0.12</v>
      </c>
    </row>
    <row r="67" spans="1:5" s="6" customFormat="1" ht="12" customHeight="1">
      <c r="A67" s="239"/>
      <c r="B67" s="247"/>
      <c r="C67" s="248"/>
      <c r="D67" s="249"/>
      <c r="E67" s="239"/>
    </row>
    <row r="68" spans="1:5" s="6" customFormat="1" ht="12" customHeight="1"/>
    <row r="69" spans="1:5" s="6" customFormat="1" ht="11.25"/>
    <row r="70" spans="1:5" s="6" customFormat="1" ht="11.25"/>
    <row r="71" spans="1:5" s="6" customFormat="1" ht="11.25"/>
    <row r="72" spans="1:5" s="6" customFormat="1" ht="11.25"/>
    <row r="73" spans="1:5" s="6" customFormat="1" ht="11.25"/>
    <row r="74" spans="1:5" s="6" customFormat="1" ht="11.25"/>
    <row r="75" spans="1:5" s="6" customFormat="1" ht="11.25"/>
    <row r="76" spans="1:5" s="6" customFormat="1" ht="11.25"/>
    <row r="77" spans="1:5" s="6" customFormat="1" ht="11.25"/>
    <row r="78" spans="1:5" s="6" customFormat="1" ht="11.25"/>
    <row r="79" spans="1:5" s="6" customFormat="1" ht="11.25"/>
    <row r="80" spans="1:5" s="6" customFormat="1" ht="11.25"/>
    <row r="81" s="6" customFormat="1" ht="11.25"/>
    <row r="82" s="6" customFormat="1" ht="11.25"/>
    <row r="83" s="6" customFormat="1" ht="11.25"/>
    <row r="84" s="6" customFormat="1" ht="11.25"/>
    <row r="85" s="6" customFormat="1" ht="11.25"/>
    <row r="86" s="6" customFormat="1" ht="11.25"/>
    <row r="87" s="6" customFormat="1" ht="11.25"/>
    <row r="88" s="6" customFormat="1" ht="11.25"/>
    <row r="89" s="6" customFormat="1" ht="11.25"/>
    <row r="90" s="6" customFormat="1" ht="11.25"/>
    <row r="91" s="6" customFormat="1" ht="11.25"/>
    <row r="92" s="6" customFormat="1" ht="11.25"/>
    <row r="93" s="6" customFormat="1" ht="11.25"/>
    <row r="94" s="6" customFormat="1" ht="11.25"/>
    <row r="95" s="6" customFormat="1" ht="11.25"/>
    <row r="96" s="6" customFormat="1" ht="11.25"/>
    <row r="97" s="6" customFormat="1" ht="11.25"/>
    <row r="98" s="6" customFormat="1" ht="11.25"/>
    <row r="99" s="6" customFormat="1" ht="11.25"/>
    <row r="100" s="6" customFormat="1" ht="11.25"/>
    <row r="101" s="6" customFormat="1" ht="11.25"/>
    <row r="102" s="6" customFormat="1" ht="11.25"/>
    <row r="103" s="6" customFormat="1" ht="11.25"/>
    <row r="104" s="6" customFormat="1" ht="11.25"/>
    <row r="105" s="6" customFormat="1" ht="11.25"/>
    <row r="106" s="6" customFormat="1" ht="11.25"/>
    <row r="107" s="6" customFormat="1" ht="11.25"/>
    <row r="108" s="6" customFormat="1" ht="11.25"/>
    <row r="109" s="6" customFormat="1" ht="11.25"/>
    <row r="110" s="6" customFormat="1" ht="11.25"/>
    <row r="111" s="6" customFormat="1" ht="11.25"/>
    <row r="112" s="6" customFormat="1" ht="11.25"/>
    <row r="113" s="6" customFormat="1" ht="11.25"/>
    <row r="114" s="6" customFormat="1" ht="11.25"/>
    <row r="115" s="6" customFormat="1" ht="11.25"/>
    <row r="116" s="6" customFormat="1" ht="11.25"/>
    <row r="117" s="6" customFormat="1" ht="11.25"/>
    <row r="118" s="6" customFormat="1" ht="11.25"/>
    <row r="119" s="6" customFormat="1" ht="11.25"/>
    <row r="120" s="6" customFormat="1" ht="11.25"/>
    <row r="121" s="6" customFormat="1" ht="11.25"/>
    <row r="122" s="6" customFormat="1" ht="11.25"/>
    <row r="123" s="6" customFormat="1" ht="11.25"/>
    <row r="124" s="6" customFormat="1" ht="11.25"/>
    <row r="125" s="6" customFormat="1" ht="11.25"/>
    <row r="126" s="6" customFormat="1" ht="11.25"/>
    <row r="127" s="6" customFormat="1" ht="11.25"/>
    <row r="128" s="6" customFormat="1" ht="11.25"/>
    <row r="129" s="6" customFormat="1" ht="11.25"/>
    <row r="130" s="6" customFormat="1" ht="11.25"/>
    <row r="131" s="6" customFormat="1" ht="11.25"/>
    <row r="132" s="6" customFormat="1" ht="11.25"/>
    <row r="133" s="6" customFormat="1" ht="11.25"/>
    <row r="134" s="6" customFormat="1" ht="11.25"/>
    <row r="135" s="6" customFormat="1" ht="11.25"/>
    <row r="136" s="6" customFormat="1" ht="11.25"/>
    <row r="137" s="6" customFormat="1" ht="11.25"/>
    <row r="138" s="6" customFormat="1" ht="11.25"/>
    <row r="139" s="6" customFormat="1" ht="11.25"/>
    <row r="140" s="6" customFormat="1" ht="11.25"/>
    <row r="141" s="6" customFormat="1" ht="11.25"/>
    <row r="142" s="6" customFormat="1" ht="11.25"/>
    <row r="143" s="6" customFormat="1" ht="11.25"/>
  </sheetData>
  <mergeCells count="27">
    <mergeCell ref="E66:E67"/>
    <mergeCell ref="A66:A67"/>
    <mergeCell ref="A47:C47"/>
    <mergeCell ref="A48:C48"/>
    <mergeCell ref="A49:C49"/>
    <mergeCell ref="A50:C50"/>
    <mergeCell ref="A51:C51"/>
    <mergeCell ref="A56:C56"/>
    <mergeCell ref="A57:C57"/>
    <mergeCell ref="A52:C52"/>
    <mergeCell ref="A53:C53"/>
    <mergeCell ref="A54:C54"/>
    <mergeCell ref="A55:C55"/>
    <mergeCell ref="B66:D67"/>
    <mergeCell ref="B65:D65"/>
    <mergeCell ref="B64:D64"/>
    <mergeCell ref="B63:D63"/>
    <mergeCell ref="B62:D62"/>
    <mergeCell ref="A5:E5"/>
    <mergeCell ref="A18:A19"/>
    <mergeCell ref="A29:H29"/>
    <mergeCell ref="A39:D39"/>
    <mergeCell ref="A8:I8"/>
    <mergeCell ref="B18:I18"/>
    <mergeCell ref="B61:D61"/>
    <mergeCell ref="B60:D60"/>
    <mergeCell ref="A6:E6"/>
  </mergeCells>
  <pageMargins left="0.25" right="0.25" top="0.75" bottom="0.75" header="0.3" footer="0.3"/>
  <pageSetup scale="7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showGridLines="0" zoomScaleNormal="100" workbookViewId="0">
      <selection activeCell="A9" sqref="A9"/>
    </sheetView>
  </sheetViews>
  <sheetFormatPr defaultRowHeight="12"/>
  <cols>
    <col min="1" max="1" width="17" style="1" bestFit="1" customWidth="1"/>
    <col min="2" max="2" width="12.28515625" style="1" bestFit="1" customWidth="1"/>
    <col min="3" max="8" width="11.42578125" style="1" bestFit="1" customWidth="1"/>
    <col min="9" max="16384" width="9.140625" style="1"/>
  </cols>
  <sheetData>
    <row r="1" spans="1:10" ht="15.75" customHeight="1">
      <c r="A1" s="2"/>
      <c r="B1" s="93"/>
      <c r="C1" s="93"/>
    </row>
    <row r="2" spans="1:10" ht="15.75" customHeight="1">
      <c r="A2" s="3"/>
      <c r="B2" s="93"/>
      <c r="C2" s="93"/>
    </row>
    <row r="3" spans="1:10" ht="15.75" customHeight="1">
      <c r="A3" s="4"/>
      <c r="B3" s="93"/>
      <c r="C3" s="93"/>
    </row>
    <row r="4" spans="1:10" ht="15.75" customHeight="1"/>
    <row r="5" spans="1:10" ht="21">
      <c r="A5" s="228" t="s">
        <v>85</v>
      </c>
      <c r="B5" s="229"/>
      <c r="C5" s="229"/>
      <c r="D5" s="229"/>
      <c r="E5" s="229"/>
    </row>
    <row r="6" spans="1:10" ht="12" customHeight="1">
      <c r="A6" s="237" t="s">
        <v>54</v>
      </c>
      <c r="B6" s="237"/>
      <c r="C6" s="237"/>
      <c r="D6" s="237"/>
      <c r="E6" s="237"/>
    </row>
    <row r="7" spans="1:10" ht="12" customHeight="1"/>
    <row r="8" spans="1:10" s="6" customFormat="1" ht="12" customHeight="1">
      <c r="A8" s="260" t="s">
        <v>55</v>
      </c>
      <c r="B8" s="261"/>
      <c r="C8" s="261"/>
      <c r="D8" s="261"/>
      <c r="E8" s="261"/>
      <c r="F8" s="261"/>
      <c r="G8" s="261"/>
      <c r="H8" s="262"/>
      <c r="I8" s="5"/>
    </row>
    <row r="9" spans="1:10" s="6" customFormat="1" ht="12" customHeight="1">
      <c r="A9" s="7" t="s">
        <v>11</v>
      </c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  <c r="J9" s="6" t="s">
        <v>10</v>
      </c>
    </row>
    <row r="10" spans="1:10" s="6" customFormat="1" ht="12" customHeight="1">
      <c r="A10" s="7" t="s">
        <v>19</v>
      </c>
      <c r="B10" s="9">
        <v>0.25</v>
      </c>
      <c r="C10" s="9">
        <v>0</v>
      </c>
      <c r="D10" s="9">
        <v>0</v>
      </c>
      <c r="E10" s="9">
        <v>-0.25</v>
      </c>
      <c r="F10" s="9">
        <v>-0.25</v>
      </c>
      <c r="G10" s="9">
        <v>-0.25</v>
      </c>
      <c r="H10" s="9" t="s">
        <v>33</v>
      </c>
    </row>
    <row r="11" spans="1:10" s="6" customFormat="1" ht="12" customHeight="1">
      <c r="A11" s="7" t="s">
        <v>20</v>
      </c>
      <c r="B11" s="9">
        <v>0.25</v>
      </c>
      <c r="C11" s="9">
        <v>0</v>
      </c>
      <c r="D11" s="9">
        <v>-0.25</v>
      </c>
      <c r="E11" s="9">
        <v>-0.5</v>
      </c>
      <c r="F11" s="9">
        <v>-0.5</v>
      </c>
      <c r="G11" s="9">
        <v>-0.5</v>
      </c>
      <c r="H11" s="9" t="s">
        <v>33</v>
      </c>
    </row>
    <row r="12" spans="1:10" s="6" customFormat="1" ht="12" customHeight="1">
      <c r="A12" s="7" t="s">
        <v>21</v>
      </c>
      <c r="B12" s="9">
        <v>0.25</v>
      </c>
      <c r="C12" s="9">
        <v>-0.5</v>
      </c>
      <c r="D12" s="9">
        <v>-0.75</v>
      </c>
      <c r="E12" s="9">
        <v>-1</v>
      </c>
      <c r="F12" s="9">
        <v>-1</v>
      </c>
      <c r="G12" s="9">
        <v>-1</v>
      </c>
      <c r="H12" s="9" t="s">
        <v>33</v>
      </c>
    </row>
    <row r="13" spans="1:10" s="6" customFormat="1" ht="12" customHeight="1">
      <c r="A13" s="7" t="s">
        <v>22</v>
      </c>
      <c r="B13" s="9">
        <v>0</v>
      </c>
      <c r="C13" s="9">
        <v>-0.5</v>
      </c>
      <c r="D13" s="9">
        <v>-1.25</v>
      </c>
      <c r="E13" s="9">
        <v>-1.75</v>
      </c>
      <c r="F13" s="9">
        <v>-1.5</v>
      </c>
      <c r="G13" s="9">
        <v>-1.25</v>
      </c>
      <c r="H13" s="9" t="s">
        <v>33</v>
      </c>
    </row>
    <row r="14" spans="1:10" s="6" customFormat="1" ht="12" customHeight="1">
      <c r="A14" s="7" t="s">
        <v>23</v>
      </c>
      <c r="B14" s="9">
        <v>0</v>
      </c>
      <c r="C14" s="9">
        <v>-1</v>
      </c>
      <c r="D14" s="9">
        <v>-2</v>
      </c>
      <c r="E14" s="9">
        <v>-2.5</v>
      </c>
      <c r="F14" s="9">
        <v>-2.75</v>
      </c>
      <c r="G14" s="9">
        <v>-2.25</v>
      </c>
      <c r="H14" s="9" t="s">
        <v>33</v>
      </c>
    </row>
    <row r="15" spans="1:10" s="6" customFormat="1" ht="12" customHeight="1">
      <c r="A15" s="7" t="s">
        <v>24</v>
      </c>
      <c r="B15" s="9" t="s">
        <v>33</v>
      </c>
      <c r="C15" s="9" t="s">
        <v>33</v>
      </c>
      <c r="D15" s="9" t="s">
        <v>33</v>
      </c>
      <c r="E15" s="9" t="s">
        <v>33</v>
      </c>
      <c r="F15" s="9" t="s">
        <v>33</v>
      </c>
      <c r="G15" s="9" t="s">
        <v>33</v>
      </c>
      <c r="H15" s="9" t="s">
        <v>33</v>
      </c>
    </row>
    <row r="16" spans="1:10" s="6" customFormat="1" ht="12" customHeight="1">
      <c r="A16" s="7" t="s">
        <v>25</v>
      </c>
      <c r="B16" s="9" t="s">
        <v>33</v>
      </c>
      <c r="C16" s="9" t="s">
        <v>33</v>
      </c>
      <c r="D16" s="9" t="s">
        <v>33</v>
      </c>
      <c r="E16" s="9" t="s">
        <v>33</v>
      </c>
      <c r="F16" s="9" t="s">
        <v>33</v>
      </c>
      <c r="G16" s="9" t="s">
        <v>33</v>
      </c>
      <c r="H16" s="9" t="s">
        <v>33</v>
      </c>
    </row>
    <row r="17" spans="1:10" s="6" customFormat="1" ht="12" customHeight="1">
      <c r="B17" s="11"/>
      <c r="C17" s="11"/>
      <c r="D17" s="11"/>
      <c r="E17" s="11"/>
      <c r="F17" s="11"/>
      <c r="G17" s="11"/>
      <c r="H17" s="11"/>
    </row>
    <row r="18" spans="1:10" s="6" customFormat="1" ht="12" customHeight="1">
      <c r="A18" s="230" t="s">
        <v>26</v>
      </c>
      <c r="B18" s="263" t="s">
        <v>27</v>
      </c>
      <c r="C18" s="264"/>
      <c r="D18" s="264"/>
      <c r="E18" s="264"/>
      <c r="F18" s="264"/>
      <c r="G18" s="264"/>
      <c r="H18" s="265"/>
    </row>
    <row r="19" spans="1:10" s="6" customFormat="1" ht="12" customHeight="1">
      <c r="A19" s="230"/>
      <c r="B19" s="12" t="s">
        <v>28</v>
      </c>
      <c r="C19" s="12" t="s">
        <v>186</v>
      </c>
      <c r="D19" s="12" t="s">
        <v>192</v>
      </c>
      <c r="E19" s="12" t="s">
        <v>14</v>
      </c>
      <c r="F19" s="12" t="s">
        <v>15</v>
      </c>
      <c r="G19" s="12" t="s">
        <v>16</v>
      </c>
      <c r="H19" s="12" t="s">
        <v>17</v>
      </c>
      <c r="J19" s="6" t="s">
        <v>10</v>
      </c>
    </row>
    <row r="20" spans="1:10" s="6" customFormat="1" ht="12" customHeight="1">
      <c r="A20" s="7" t="s">
        <v>29</v>
      </c>
      <c r="B20" s="9">
        <v>-1.75</v>
      </c>
      <c r="C20" s="9">
        <v>-1.75</v>
      </c>
      <c r="D20" s="9">
        <v>-1.75</v>
      </c>
      <c r="E20" s="9">
        <v>-1.75</v>
      </c>
      <c r="F20" s="9" t="s">
        <v>33</v>
      </c>
      <c r="G20" s="14" t="s">
        <v>30</v>
      </c>
      <c r="H20" s="14" t="s">
        <v>30</v>
      </c>
    </row>
    <row r="21" spans="1:10" s="6" customFormat="1" ht="12" customHeight="1">
      <c r="A21" s="7" t="s">
        <v>31</v>
      </c>
      <c r="B21" s="9">
        <v>-1</v>
      </c>
      <c r="C21" s="9">
        <v>-1</v>
      </c>
      <c r="D21" s="9">
        <v>-1</v>
      </c>
      <c r="E21" s="9" t="s">
        <v>30</v>
      </c>
      <c r="F21" s="9" t="s">
        <v>30</v>
      </c>
      <c r="G21" s="9" t="s">
        <v>30</v>
      </c>
      <c r="H21" s="9" t="s">
        <v>30</v>
      </c>
    </row>
    <row r="22" spans="1:10" s="6" customFormat="1" ht="12" customHeight="1">
      <c r="A22" s="7" t="s">
        <v>32</v>
      </c>
      <c r="B22" s="9">
        <v>-1</v>
      </c>
      <c r="C22" s="9">
        <v>-1</v>
      </c>
      <c r="D22" s="9" t="s">
        <v>33</v>
      </c>
      <c r="E22" s="9" t="s">
        <v>33</v>
      </c>
      <c r="F22" s="9" t="s">
        <v>33</v>
      </c>
      <c r="G22" s="9" t="s">
        <v>30</v>
      </c>
      <c r="H22" s="9" t="s">
        <v>30</v>
      </c>
    </row>
    <row r="23" spans="1:10" s="6" customFormat="1" ht="12" customHeight="1">
      <c r="A23" s="8" t="s">
        <v>34</v>
      </c>
      <c r="B23" s="9">
        <v>0</v>
      </c>
      <c r="C23" s="9">
        <v>0</v>
      </c>
      <c r="D23" s="9">
        <v>0</v>
      </c>
      <c r="E23" s="9">
        <v>-0.75</v>
      </c>
      <c r="F23" s="9">
        <v>-0.75</v>
      </c>
      <c r="G23" s="9">
        <v>-0.75</v>
      </c>
      <c r="H23" s="9">
        <v>-0.75</v>
      </c>
    </row>
    <row r="24" spans="1:10" s="6" customFormat="1" ht="12" customHeight="1">
      <c r="A24" s="16" t="s">
        <v>169</v>
      </c>
      <c r="B24" s="17">
        <v>-0.25</v>
      </c>
      <c r="C24" s="17">
        <v>-0.25</v>
      </c>
      <c r="D24" s="17">
        <v>-0.25</v>
      </c>
      <c r="E24" s="17">
        <v>-0.25</v>
      </c>
      <c r="F24" s="17">
        <v>-0.25</v>
      </c>
      <c r="G24" s="17">
        <v>-0.25</v>
      </c>
      <c r="H24" s="17">
        <v>-0.25</v>
      </c>
    </row>
    <row r="25" spans="1:10" s="6" customFormat="1" ht="12" customHeight="1">
      <c r="A25" s="8" t="s">
        <v>35</v>
      </c>
      <c r="B25" s="9">
        <v>-0.25</v>
      </c>
      <c r="C25" s="9">
        <v>-0.25</v>
      </c>
      <c r="D25" s="9">
        <v>-0.25</v>
      </c>
      <c r="E25" s="9">
        <v>-0.25</v>
      </c>
      <c r="F25" s="9">
        <v>-0.25</v>
      </c>
      <c r="G25" s="9" t="s">
        <v>30</v>
      </c>
      <c r="H25" s="9" t="s">
        <v>30</v>
      </c>
    </row>
    <row r="26" spans="1:10" s="6" customFormat="1" ht="12" customHeight="1">
      <c r="A26" s="8" t="s">
        <v>53</v>
      </c>
      <c r="B26" s="9" t="s">
        <v>30</v>
      </c>
      <c r="C26" s="9" t="s">
        <v>30</v>
      </c>
      <c r="D26" s="9" t="s">
        <v>30</v>
      </c>
      <c r="E26" s="9" t="s">
        <v>30</v>
      </c>
      <c r="F26" s="9" t="s">
        <v>30</v>
      </c>
      <c r="G26" s="9" t="s">
        <v>30</v>
      </c>
      <c r="H26" s="9" t="s">
        <v>33</v>
      </c>
    </row>
    <row r="27" spans="1:10" s="6" customFormat="1" ht="12" customHeight="1">
      <c r="A27" s="18"/>
      <c r="B27" s="19"/>
      <c r="C27" s="19"/>
      <c r="D27" s="19"/>
      <c r="E27" s="19"/>
      <c r="F27" s="19"/>
      <c r="G27" s="19"/>
      <c r="H27" s="20"/>
    </row>
    <row r="28" spans="1:10" s="6" customFormat="1" ht="12" customHeight="1">
      <c r="A28" s="260" t="s">
        <v>37</v>
      </c>
      <c r="B28" s="266"/>
      <c r="C28" s="266"/>
      <c r="D28" s="266"/>
      <c r="E28" s="266"/>
      <c r="F28" s="267"/>
    </row>
    <row r="29" spans="1:10" s="6" customFormat="1" ht="12" customHeight="1">
      <c r="A29" s="7" t="s">
        <v>11</v>
      </c>
      <c r="B29" s="7" t="s">
        <v>12</v>
      </c>
      <c r="C29" s="7" t="s">
        <v>13</v>
      </c>
      <c r="D29" s="7" t="s">
        <v>14</v>
      </c>
      <c r="E29" s="7" t="s">
        <v>15</v>
      </c>
      <c r="F29" s="7" t="s">
        <v>16</v>
      </c>
    </row>
    <row r="30" spans="1:10" s="6" customFormat="1" ht="12" customHeight="1">
      <c r="A30" s="7" t="s">
        <v>38</v>
      </c>
      <c r="B30" s="21">
        <v>0</v>
      </c>
      <c r="C30" s="21">
        <v>-0.25</v>
      </c>
      <c r="D30" s="21">
        <v>-0.25</v>
      </c>
      <c r="E30" s="21" t="s">
        <v>30</v>
      </c>
      <c r="F30" s="21" t="s">
        <v>30</v>
      </c>
    </row>
    <row r="31" spans="1:10" s="6" customFormat="1" ht="12" customHeight="1">
      <c r="A31" s="7" t="s">
        <v>20</v>
      </c>
      <c r="B31" s="21">
        <v>0</v>
      </c>
      <c r="C31" s="21">
        <v>-0.625</v>
      </c>
      <c r="D31" s="21">
        <v>-0.625</v>
      </c>
      <c r="E31" s="21" t="s">
        <v>30</v>
      </c>
      <c r="F31" s="21" t="s">
        <v>30</v>
      </c>
    </row>
    <row r="32" spans="1:10" s="6" customFormat="1" ht="12" customHeight="1">
      <c r="A32" s="7" t="s">
        <v>21</v>
      </c>
      <c r="B32" s="21">
        <v>0</v>
      </c>
      <c r="C32" s="21">
        <v>-0.625</v>
      </c>
      <c r="D32" s="21">
        <v>-0.625</v>
      </c>
      <c r="E32" s="21" t="s">
        <v>30</v>
      </c>
      <c r="F32" s="21" t="s">
        <v>30</v>
      </c>
    </row>
    <row r="33" spans="1:8" s="6" customFormat="1" ht="12" customHeight="1">
      <c r="A33" s="7" t="s">
        <v>22</v>
      </c>
      <c r="B33" s="21">
        <v>0</v>
      </c>
      <c r="C33" s="21">
        <v>-0.75</v>
      </c>
      <c r="D33" s="21">
        <v>-0.75</v>
      </c>
      <c r="E33" s="21" t="s">
        <v>30</v>
      </c>
      <c r="F33" s="21" t="s">
        <v>30</v>
      </c>
    </row>
    <row r="34" spans="1:8" s="6" customFormat="1" ht="12" customHeight="1">
      <c r="A34" s="7" t="s">
        <v>23</v>
      </c>
      <c r="B34" s="21">
        <v>-0.25</v>
      </c>
      <c r="C34" s="21">
        <v>-0.75</v>
      </c>
      <c r="D34" s="21">
        <v>-0.75</v>
      </c>
      <c r="E34" s="21" t="s">
        <v>30</v>
      </c>
      <c r="F34" s="21" t="s">
        <v>30</v>
      </c>
    </row>
    <row r="35" spans="1:8" s="6" customFormat="1" ht="12" customHeight="1">
      <c r="A35" s="7" t="s">
        <v>24</v>
      </c>
      <c r="B35" s="21" t="s">
        <v>30</v>
      </c>
      <c r="C35" s="21" t="s">
        <v>30</v>
      </c>
      <c r="D35" s="21" t="s">
        <v>30</v>
      </c>
      <c r="E35" s="21" t="s">
        <v>30</v>
      </c>
      <c r="F35" s="21" t="s">
        <v>30</v>
      </c>
    </row>
    <row r="36" spans="1:8" s="6" customFormat="1" ht="12" customHeight="1">
      <c r="A36" s="7" t="s">
        <v>25</v>
      </c>
      <c r="B36" s="21" t="s">
        <v>30</v>
      </c>
      <c r="C36" s="21" t="s">
        <v>30</v>
      </c>
      <c r="D36" s="21" t="s">
        <v>30</v>
      </c>
      <c r="E36" s="21" t="s">
        <v>30</v>
      </c>
      <c r="F36" s="21" t="s">
        <v>30</v>
      </c>
    </row>
    <row r="37" spans="1:8" s="6" customFormat="1" ht="12" customHeight="1"/>
    <row r="38" spans="1:8" s="6" customFormat="1" ht="12" customHeight="1">
      <c r="A38" s="231" t="s">
        <v>39</v>
      </c>
      <c r="B38" s="231"/>
      <c r="C38" s="231"/>
      <c r="D38" s="231"/>
      <c r="E38" s="5"/>
    </row>
    <row r="39" spans="1:8" s="6" customFormat="1" ht="12" customHeight="1">
      <c r="A39" s="23" t="s">
        <v>27</v>
      </c>
      <c r="B39" s="23" t="s">
        <v>40</v>
      </c>
      <c r="C39" s="23" t="s">
        <v>41</v>
      </c>
      <c r="D39" s="23" t="s">
        <v>42</v>
      </c>
    </row>
    <row r="40" spans="1:8" s="6" customFormat="1" ht="12" customHeight="1">
      <c r="A40" s="7" t="s">
        <v>43</v>
      </c>
      <c r="B40" s="7" t="s">
        <v>187</v>
      </c>
      <c r="C40" s="21">
        <v>-0.5</v>
      </c>
      <c r="D40" s="21">
        <v>-0.25</v>
      </c>
    </row>
    <row r="41" spans="1:8" s="6" customFormat="1" ht="12" customHeight="1">
      <c r="A41" s="7" t="s">
        <v>45</v>
      </c>
      <c r="B41" s="7" t="s">
        <v>187</v>
      </c>
      <c r="C41" s="21">
        <v>-0.75</v>
      </c>
      <c r="D41" s="21">
        <v>-0.5</v>
      </c>
    </row>
    <row r="42" spans="1:8" s="6" customFormat="1" ht="12" customHeight="1">
      <c r="A42" s="7" t="s">
        <v>48</v>
      </c>
      <c r="B42" s="7" t="s">
        <v>49</v>
      </c>
      <c r="C42" s="21">
        <v>-1</v>
      </c>
      <c r="D42" s="21">
        <v>-0.75</v>
      </c>
    </row>
    <row r="43" spans="1:8" s="6" customFormat="1" ht="12" customHeight="1">
      <c r="A43" s="7" t="s">
        <v>191</v>
      </c>
      <c r="B43" s="7" t="s">
        <v>190</v>
      </c>
      <c r="C43" s="21" t="s">
        <v>33</v>
      </c>
      <c r="D43" s="21" t="s">
        <v>33</v>
      </c>
    </row>
    <row r="44" spans="1:8" s="6" customFormat="1" ht="12" customHeight="1"/>
    <row r="45" spans="1:8" s="6" customFormat="1" ht="12" customHeight="1">
      <c r="A45" s="254" t="s">
        <v>170</v>
      </c>
      <c r="B45" s="255"/>
      <c r="D45" s="254" t="s">
        <v>90</v>
      </c>
      <c r="E45" s="255"/>
      <c r="F45" s="255"/>
      <c r="G45" s="255"/>
      <c r="H45" s="255"/>
    </row>
    <row r="46" spans="1:8" s="6" customFormat="1" ht="12" customHeight="1">
      <c r="A46" s="22" t="s">
        <v>171</v>
      </c>
      <c r="B46" s="17">
        <v>-1.25</v>
      </c>
      <c r="D46" s="252" t="s">
        <v>91</v>
      </c>
      <c r="E46" s="258" t="s">
        <v>181</v>
      </c>
      <c r="F46" s="259"/>
      <c r="G46" s="259"/>
      <c r="H46" s="256">
        <v>-0.05</v>
      </c>
    </row>
    <row r="47" spans="1:8" s="6" customFormat="1" ht="12" customHeight="1">
      <c r="A47" s="22" t="s">
        <v>172</v>
      </c>
      <c r="B47" s="17">
        <v>-0.75</v>
      </c>
      <c r="D47" s="253"/>
      <c r="E47" s="259"/>
      <c r="F47" s="259"/>
      <c r="G47" s="259"/>
      <c r="H47" s="257"/>
    </row>
    <row r="48" spans="1:8" s="6" customFormat="1" ht="12" customHeight="1">
      <c r="A48" s="22" t="s">
        <v>173</v>
      </c>
      <c r="B48" s="17">
        <v>-0.375</v>
      </c>
      <c r="D48" s="252" t="s">
        <v>92</v>
      </c>
      <c r="E48" s="258" t="s">
        <v>182</v>
      </c>
      <c r="F48" s="259"/>
      <c r="G48" s="259"/>
      <c r="H48" s="256">
        <v>0</v>
      </c>
    </row>
    <row r="49" spans="1:8" s="6" customFormat="1" ht="12" customHeight="1">
      <c r="A49" s="22" t="s">
        <v>175</v>
      </c>
      <c r="B49" s="17">
        <v>0</v>
      </c>
      <c r="D49" s="253"/>
      <c r="E49" s="259"/>
      <c r="F49" s="259"/>
      <c r="G49" s="259"/>
      <c r="H49" s="257"/>
    </row>
    <row r="50" spans="1:8" s="6" customFormat="1" ht="12" customHeight="1">
      <c r="A50" s="22" t="s">
        <v>174</v>
      </c>
      <c r="B50" s="17">
        <v>0.05</v>
      </c>
      <c r="D50" s="22" t="s">
        <v>180</v>
      </c>
      <c r="E50" s="250" t="s">
        <v>183</v>
      </c>
      <c r="F50" s="251"/>
      <c r="G50" s="251"/>
      <c r="H50" s="17">
        <v>0.15</v>
      </c>
    </row>
    <row r="51" spans="1:8" s="6" customFormat="1" ht="12" customHeight="1">
      <c r="A51" s="22" t="s">
        <v>176</v>
      </c>
      <c r="B51" s="17">
        <v>7.4999999999999997E-2</v>
      </c>
      <c r="D51" s="22" t="s">
        <v>96</v>
      </c>
      <c r="E51" s="250" t="s">
        <v>66</v>
      </c>
      <c r="F51" s="251"/>
      <c r="G51" s="251"/>
      <c r="H51" s="17">
        <v>0.25</v>
      </c>
    </row>
    <row r="52" spans="1:8" s="6" customFormat="1" ht="12" customHeight="1">
      <c r="A52" s="22" t="s">
        <v>177</v>
      </c>
      <c r="B52" s="17">
        <v>0.1</v>
      </c>
    </row>
    <row r="53" spans="1:8" s="6" customFormat="1" ht="12" customHeight="1">
      <c r="A53" s="22" t="s">
        <v>178</v>
      </c>
      <c r="B53" s="17">
        <v>0.15</v>
      </c>
    </row>
    <row r="54" spans="1:8" s="6" customFormat="1" ht="12" customHeight="1">
      <c r="A54" s="22" t="s">
        <v>179</v>
      </c>
      <c r="B54" s="17">
        <v>0.2</v>
      </c>
    </row>
    <row r="55" spans="1:8" s="6" customFormat="1" ht="12" customHeight="1"/>
    <row r="56" spans="1:8" s="6" customFormat="1" ht="11.25" customHeight="1"/>
    <row r="57" spans="1:8" s="6" customFormat="1" ht="11.25" customHeight="1"/>
    <row r="58" spans="1:8" s="6" customFormat="1" ht="11.25" customHeight="1"/>
    <row r="59" spans="1:8" s="6" customFormat="1" ht="11.25" customHeight="1"/>
    <row r="60" spans="1:8" s="6" customFormat="1" ht="11.25" customHeight="1"/>
    <row r="61" spans="1:8" s="6" customFormat="1" ht="11.25" customHeight="1"/>
    <row r="62" spans="1:8" s="6" customFormat="1" ht="11.25" customHeight="1"/>
    <row r="63" spans="1:8" s="6" customFormat="1" ht="11.25" customHeight="1"/>
    <row r="64" spans="1:8" s="6" customFormat="1" ht="11.25" customHeight="1"/>
    <row r="65" s="6" customFormat="1" ht="11.25" customHeight="1"/>
    <row r="66" s="6" customFormat="1" ht="11.25" customHeight="1"/>
    <row r="67" s="6" customFormat="1" ht="11.25" customHeight="1"/>
    <row r="68" s="6" customFormat="1" ht="11.25" customHeight="1"/>
    <row r="69" s="6" customFormat="1" ht="11.25" customHeight="1"/>
    <row r="70" s="6" customFormat="1" ht="11.25" customHeight="1"/>
    <row r="71" s="6" customFormat="1" ht="11.25" customHeight="1"/>
    <row r="72" s="6" customFormat="1" ht="11.25" customHeight="1"/>
    <row r="73" s="6" customFormat="1" ht="11.25" customHeight="1"/>
    <row r="74" s="6" customFormat="1" ht="11.25" customHeight="1"/>
    <row r="75" s="6" customFormat="1" ht="11.25" customHeight="1"/>
    <row r="76" s="6" customFormat="1" ht="11.25" customHeight="1"/>
    <row r="77" s="6" customFormat="1" ht="11.25" customHeight="1"/>
    <row r="78" s="6" customFormat="1" ht="11.25" customHeight="1"/>
    <row r="79" s="6" customFormat="1" ht="11.25" customHeight="1"/>
    <row r="80" s="6" customFormat="1" ht="11.25" customHeight="1"/>
    <row r="81" s="6" customFormat="1" ht="11.25" customHeight="1"/>
    <row r="82" s="6" customFormat="1" ht="11.25" customHeight="1"/>
    <row r="83" s="6" customFormat="1" ht="11.25" customHeight="1"/>
    <row r="84" s="6" customFormat="1" ht="11.25" customHeight="1"/>
    <row r="85" s="6" customFormat="1" ht="11.25" customHeight="1"/>
    <row r="86" s="6" customFormat="1" ht="11.25" customHeight="1"/>
    <row r="87" s="6" customFormat="1" ht="11.25" customHeight="1"/>
    <row r="88" s="6" customFormat="1" ht="11.25" customHeight="1"/>
    <row r="89" s="6" customFormat="1" ht="11.25" customHeight="1"/>
    <row r="90" s="6" customFormat="1" ht="11.25" customHeight="1"/>
    <row r="91" s="6" customFormat="1" ht="11.25" customHeight="1"/>
    <row r="92" s="6" customFormat="1" ht="11.25" customHeight="1"/>
    <row r="93" s="6" customFormat="1" ht="11.25" customHeight="1"/>
    <row r="94" s="6" customFormat="1" ht="11.25" customHeight="1"/>
    <row r="95" s="6" customFormat="1" ht="11.25" customHeight="1"/>
    <row r="96" s="6" customFormat="1" ht="11.25" customHeight="1"/>
    <row r="97" s="6" customFormat="1" ht="11.25" customHeight="1"/>
    <row r="98" s="6" customFormat="1" ht="11.25" customHeight="1"/>
    <row r="99" s="6" customFormat="1" ht="11.25" customHeight="1"/>
    <row r="100" s="6" customFormat="1" ht="11.25" customHeight="1"/>
    <row r="101" s="6" customFormat="1" ht="11.25" customHeight="1"/>
    <row r="102" s="6" customFormat="1" ht="11.25" customHeight="1"/>
    <row r="103" s="6" customFormat="1" ht="11.25" customHeight="1"/>
    <row r="104" s="6" customFormat="1" ht="11.25" customHeight="1"/>
    <row r="105" s="6" customFormat="1" ht="11.25" customHeight="1"/>
    <row r="106" s="6" customFormat="1" ht="11.25" customHeight="1"/>
    <row r="107" s="6" customFormat="1" ht="11.25" customHeight="1"/>
    <row r="108" s="6" customFormat="1" ht="11.25" customHeight="1"/>
    <row r="109" s="6" customFormat="1" ht="11.25" customHeight="1"/>
    <row r="110" s="6" customFormat="1" ht="11.25" customHeight="1"/>
    <row r="111" s="6" customFormat="1" ht="11.25" customHeight="1"/>
    <row r="112" s="6" customFormat="1" ht="11.25" customHeight="1"/>
    <row r="113" s="6" customFormat="1" ht="11.25" customHeight="1"/>
    <row r="114" s="6" customFormat="1" ht="11.25" customHeight="1"/>
    <row r="115" s="6" customFormat="1" ht="11.25" customHeight="1"/>
    <row r="116" s="6" customFormat="1" ht="11.25" customHeight="1"/>
    <row r="117" s="6" customFormat="1" ht="11.25" customHeight="1"/>
    <row r="118" s="6" customFormat="1" ht="11.25" customHeight="1"/>
    <row r="119" s="6" customFormat="1" ht="11.25" customHeight="1"/>
    <row r="120" s="6" customFormat="1" ht="11.25" customHeight="1"/>
    <row r="121" s="6" customFormat="1" ht="11.25" customHeight="1"/>
    <row r="122" s="6" customFormat="1" ht="11.25" customHeight="1"/>
    <row r="123" s="6" customFormat="1" ht="11.25" customHeight="1"/>
    <row r="124" s="6" customFormat="1" ht="11.25" customHeight="1"/>
    <row r="125" s="6" customFormat="1" ht="11.25" customHeight="1"/>
    <row r="126" s="6" customFormat="1" ht="11.25" customHeight="1"/>
    <row r="127" s="6" customFormat="1" ht="11.25" customHeight="1"/>
    <row r="128" s="6" customFormat="1" ht="11.25" customHeight="1"/>
    <row r="129" s="6" customFormat="1" ht="11.25" customHeight="1"/>
    <row r="130" s="6" customFormat="1" ht="11.25"/>
    <row r="131" s="6" customFormat="1" ht="11.25"/>
    <row r="132" s="6" customFormat="1" ht="11.25"/>
    <row r="133" s="6" customFormat="1" ht="11.25"/>
    <row r="134" s="6" customFormat="1" ht="11.25"/>
    <row r="135" s="6" customFormat="1" ht="11.25"/>
  </sheetData>
  <mergeCells count="17">
    <mergeCell ref="A45:B45"/>
    <mergeCell ref="E48:G49"/>
    <mergeCell ref="E46:G47"/>
    <mergeCell ref="A38:D38"/>
    <mergeCell ref="A5:E5"/>
    <mergeCell ref="A8:H8"/>
    <mergeCell ref="A18:A19"/>
    <mergeCell ref="B18:H18"/>
    <mergeCell ref="A6:E6"/>
    <mergeCell ref="A28:F28"/>
    <mergeCell ref="E50:G50"/>
    <mergeCell ref="E51:G51"/>
    <mergeCell ref="D46:D47"/>
    <mergeCell ref="D48:D49"/>
    <mergeCell ref="D45:H45"/>
    <mergeCell ref="H46:H47"/>
    <mergeCell ref="H48:H49"/>
  </mergeCells>
  <pageMargins left="0.25" right="0.25" top="0.75" bottom="0.75" header="0.3" footer="0.3"/>
  <pageSetup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zoomScaleNormal="100" workbookViewId="0">
      <selection activeCell="A9" sqref="A9"/>
    </sheetView>
  </sheetViews>
  <sheetFormatPr defaultRowHeight="11.25"/>
  <cols>
    <col min="1" max="1" width="17" style="6" bestFit="1" customWidth="1"/>
    <col min="2" max="2" width="12.28515625" style="6" bestFit="1" customWidth="1"/>
    <col min="3" max="7" width="11.42578125" style="6" bestFit="1" customWidth="1"/>
    <col min="8" max="8" width="1.28515625" style="6" bestFit="1" customWidth="1"/>
    <col min="9" max="16384" width="9.140625" style="6"/>
  </cols>
  <sheetData>
    <row r="1" spans="1:8" s="1" customFormat="1" ht="15.75" customHeight="1">
      <c r="A1" s="2"/>
      <c r="B1" s="93"/>
      <c r="C1" s="93"/>
    </row>
    <row r="2" spans="1:8" s="1" customFormat="1" ht="15.75" customHeight="1">
      <c r="A2" s="3"/>
      <c r="B2" s="93"/>
      <c r="C2" s="93"/>
    </row>
    <row r="3" spans="1:8" s="1" customFormat="1" ht="15.75" customHeight="1">
      <c r="A3" s="4"/>
      <c r="B3" s="93"/>
      <c r="C3" s="93"/>
    </row>
    <row r="4" spans="1:8" ht="15.75" customHeight="1"/>
    <row r="5" spans="1:8" s="1" customFormat="1" ht="21">
      <c r="A5" s="228" t="s">
        <v>184</v>
      </c>
      <c r="B5" s="229"/>
      <c r="C5" s="229"/>
      <c r="D5" s="229"/>
      <c r="E5" s="229"/>
    </row>
    <row r="6" spans="1:8" s="1" customFormat="1" ht="12" customHeight="1">
      <c r="A6" s="237" t="s">
        <v>54</v>
      </c>
      <c r="B6" s="237"/>
      <c r="C6" s="237"/>
      <c r="D6" s="237"/>
      <c r="E6" s="237"/>
    </row>
    <row r="7" spans="1:8" ht="12" customHeight="1"/>
    <row r="8" spans="1:8" ht="12" customHeight="1">
      <c r="A8" s="260" t="s">
        <v>185</v>
      </c>
      <c r="B8" s="261"/>
      <c r="C8" s="261"/>
      <c r="D8" s="261"/>
      <c r="E8" s="261"/>
      <c r="F8" s="261"/>
      <c r="G8" s="262"/>
    </row>
    <row r="9" spans="1:8" ht="12" customHeight="1">
      <c r="A9" s="7" t="s">
        <v>11</v>
      </c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6" t="s">
        <v>10</v>
      </c>
    </row>
    <row r="10" spans="1:8" ht="12" customHeight="1">
      <c r="A10" s="7" t="s">
        <v>19</v>
      </c>
      <c r="B10" s="9">
        <v>0.25</v>
      </c>
      <c r="C10" s="9">
        <v>0</v>
      </c>
      <c r="D10" s="9">
        <v>0</v>
      </c>
      <c r="E10" s="9" t="s">
        <v>33</v>
      </c>
      <c r="F10" s="9" t="s">
        <v>33</v>
      </c>
      <c r="G10" s="9" t="s">
        <v>33</v>
      </c>
    </row>
    <row r="11" spans="1:8" ht="12" customHeight="1">
      <c r="A11" s="7" t="s">
        <v>20</v>
      </c>
      <c r="B11" s="9">
        <v>0.25</v>
      </c>
      <c r="C11" s="9">
        <v>0</v>
      </c>
      <c r="D11" s="9">
        <v>-0.25</v>
      </c>
      <c r="E11" s="9" t="s">
        <v>33</v>
      </c>
      <c r="F11" s="9" t="s">
        <v>33</v>
      </c>
      <c r="G11" s="9" t="s">
        <v>33</v>
      </c>
    </row>
    <row r="12" spans="1:8" ht="12" customHeight="1">
      <c r="A12" s="7" t="s">
        <v>21</v>
      </c>
      <c r="B12" s="9">
        <v>0.25</v>
      </c>
      <c r="C12" s="9">
        <v>-0.5</v>
      </c>
      <c r="D12" s="9">
        <v>-0.75</v>
      </c>
      <c r="E12" s="9" t="s">
        <v>33</v>
      </c>
      <c r="F12" s="9" t="s">
        <v>33</v>
      </c>
      <c r="G12" s="9" t="s">
        <v>33</v>
      </c>
    </row>
    <row r="13" spans="1:8" ht="12" customHeight="1">
      <c r="A13" s="7" t="s">
        <v>22</v>
      </c>
      <c r="B13" s="9">
        <v>0</v>
      </c>
      <c r="C13" s="9">
        <v>-0.5</v>
      </c>
      <c r="D13" s="9">
        <v>-1.25</v>
      </c>
      <c r="E13" s="9" t="s">
        <v>33</v>
      </c>
      <c r="F13" s="9" t="s">
        <v>33</v>
      </c>
      <c r="G13" s="9" t="s">
        <v>33</v>
      </c>
    </row>
    <row r="14" spans="1:8" ht="12" customHeight="1">
      <c r="A14" s="7" t="s">
        <v>23</v>
      </c>
      <c r="B14" s="9">
        <v>0</v>
      </c>
      <c r="C14" s="9">
        <v>-1</v>
      </c>
      <c r="D14" s="9">
        <v>-2</v>
      </c>
      <c r="E14" s="9" t="s">
        <v>33</v>
      </c>
      <c r="F14" s="9" t="s">
        <v>33</v>
      </c>
      <c r="G14" s="9" t="s">
        <v>33</v>
      </c>
    </row>
    <row r="15" spans="1:8" ht="12" customHeight="1">
      <c r="A15" s="7" t="s">
        <v>24</v>
      </c>
      <c r="B15" s="9" t="s">
        <v>33</v>
      </c>
      <c r="C15" s="9" t="s">
        <v>33</v>
      </c>
      <c r="D15" s="9" t="s">
        <v>33</v>
      </c>
      <c r="E15" s="9" t="s">
        <v>33</v>
      </c>
      <c r="F15" s="9" t="s">
        <v>33</v>
      </c>
      <c r="G15" s="9" t="s">
        <v>33</v>
      </c>
    </row>
    <row r="16" spans="1:8" ht="12" customHeight="1">
      <c r="A16" s="7" t="s">
        <v>25</v>
      </c>
      <c r="B16" s="9" t="s">
        <v>33</v>
      </c>
      <c r="C16" s="9" t="s">
        <v>33</v>
      </c>
      <c r="D16" s="9" t="s">
        <v>33</v>
      </c>
      <c r="E16" s="9" t="s">
        <v>33</v>
      </c>
      <c r="F16" s="9" t="s">
        <v>33</v>
      </c>
      <c r="G16" s="9" t="s">
        <v>33</v>
      </c>
    </row>
    <row r="17" spans="1:7" ht="12" customHeight="1"/>
    <row r="18" spans="1:7" ht="12" customHeight="1">
      <c r="A18" s="230" t="s">
        <v>26</v>
      </c>
      <c r="B18" s="263" t="s">
        <v>27</v>
      </c>
      <c r="C18" s="264"/>
      <c r="D18" s="264"/>
      <c r="E18" s="264"/>
      <c r="F18" s="264"/>
      <c r="G18" s="265"/>
    </row>
    <row r="19" spans="1:7" ht="12" customHeight="1">
      <c r="A19" s="230"/>
      <c r="B19" s="12" t="s">
        <v>28</v>
      </c>
      <c r="C19" s="7" t="s">
        <v>186</v>
      </c>
      <c r="D19" s="7" t="s">
        <v>14</v>
      </c>
      <c r="E19" s="7" t="s">
        <v>15</v>
      </c>
      <c r="F19" s="7" t="s">
        <v>15</v>
      </c>
      <c r="G19" s="7" t="s">
        <v>16</v>
      </c>
    </row>
    <row r="20" spans="1:7" ht="12" customHeight="1">
      <c r="A20" s="7" t="s">
        <v>29</v>
      </c>
      <c r="B20" s="9">
        <v>-1.75</v>
      </c>
      <c r="C20" s="9">
        <v>-1.75</v>
      </c>
      <c r="D20" s="9" t="s">
        <v>33</v>
      </c>
      <c r="E20" s="9" t="s">
        <v>33</v>
      </c>
      <c r="F20" s="9" t="s">
        <v>33</v>
      </c>
      <c r="G20" s="14" t="s">
        <v>30</v>
      </c>
    </row>
    <row r="21" spans="1:7" ht="12" customHeight="1">
      <c r="A21" s="7" t="s">
        <v>31</v>
      </c>
      <c r="B21" s="9">
        <v>-1</v>
      </c>
      <c r="C21" s="9">
        <v>-1</v>
      </c>
      <c r="D21" s="9" t="s">
        <v>33</v>
      </c>
      <c r="E21" s="9" t="s">
        <v>33</v>
      </c>
      <c r="F21" s="9" t="s">
        <v>30</v>
      </c>
      <c r="G21" s="9" t="s">
        <v>30</v>
      </c>
    </row>
    <row r="22" spans="1:7" ht="12" customHeight="1">
      <c r="A22" s="7" t="s">
        <v>32</v>
      </c>
      <c r="B22" s="9">
        <v>-1</v>
      </c>
      <c r="C22" s="9">
        <v>-1</v>
      </c>
      <c r="D22" s="9" t="s">
        <v>33</v>
      </c>
      <c r="E22" s="9" t="s">
        <v>33</v>
      </c>
      <c r="F22" s="9" t="s">
        <v>33</v>
      </c>
      <c r="G22" s="9" t="s">
        <v>30</v>
      </c>
    </row>
    <row r="23" spans="1:7" ht="12" customHeight="1">
      <c r="A23" s="8" t="s">
        <v>34</v>
      </c>
      <c r="B23" s="9">
        <v>0</v>
      </c>
      <c r="C23" s="9">
        <v>0</v>
      </c>
      <c r="D23" s="9">
        <v>0</v>
      </c>
      <c r="E23" s="9" t="s">
        <v>33</v>
      </c>
      <c r="F23" s="9" t="s">
        <v>33</v>
      </c>
      <c r="G23" s="9" t="s">
        <v>33</v>
      </c>
    </row>
    <row r="24" spans="1:7" ht="12" customHeight="1">
      <c r="A24" s="16" t="s">
        <v>169</v>
      </c>
      <c r="B24" s="17">
        <v>-0.25</v>
      </c>
      <c r="C24" s="17">
        <v>-0.25</v>
      </c>
      <c r="D24" s="17">
        <v>-0.25</v>
      </c>
      <c r="E24" s="9" t="s">
        <v>33</v>
      </c>
      <c r="F24" s="9" t="s">
        <v>33</v>
      </c>
      <c r="G24" s="9" t="s">
        <v>33</v>
      </c>
    </row>
    <row r="25" spans="1:7" ht="12" customHeight="1">
      <c r="A25" s="8" t="s">
        <v>35</v>
      </c>
      <c r="B25" s="9">
        <v>-0.25</v>
      </c>
      <c r="C25" s="9">
        <v>-0.25</v>
      </c>
      <c r="D25" s="9">
        <v>-0.25</v>
      </c>
      <c r="E25" s="9" t="s">
        <v>33</v>
      </c>
      <c r="F25" s="9" t="s">
        <v>33</v>
      </c>
      <c r="G25" s="9" t="s">
        <v>30</v>
      </c>
    </row>
    <row r="26" spans="1:7" ht="12" customHeight="1">
      <c r="A26" s="8" t="s">
        <v>36</v>
      </c>
      <c r="B26" s="9">
        <v>-1</v>
      </c>
      <c r="C26" s="9" t="s">
        <v>33</v>
      </c>
      <c r="D26" s="9" t="s">
        <v>33</v>
      </c>
      <c r="E26" s="9" t="s">
        <v>33</v>
      </c>
      <c r="F26" s="9" t="s">
        <v>33</v>
      </c>
      <c r="G26" s="9" t="s">
        <v>30</v>
      </c>
    </row>
    <row r="27" spans="1:7" ht="12" customHeight="1">
      <c r="A27" s="8" t="s">
        <v>53</v>
      </c>
      <c r="B27" s="9" t="s">
        <v>30</v>
      </c>
      <c r="C27" s="9" t="s">
        <v>30</v>
      </c>
      <c r="D27" s="9" t="s">
        <v>30</v>
      </c>
      <c r="E27" s="9" t="s">
        <v>30</v>
      </c>
      <c r="F27" s="9" t="s">
        <v>30</v>
      </c>
      <c r="G27" s="9" t="s">
        <v>30</v>
      </c>
    </row>
    <row r="28" spans="1:7" ht="12" customHeight="1"/>
    <row r="29" spans="1:7" ht="12" customHeight="1">
      <c r="A29" s="254" t="s">
        <v>90</v>
      </c>
      <c r="B29" s="255"/>
      <c r="C29" s="255"/>
      <c r="D29" s="255"/>
      <c r="E29" s="255"/>
    </row>
    <row r="30" spans="1:7" ht="12" customHeight="1">
      <c r="A30" s="252" t="s">
        <v>91</v>
      </c>
      <c r="B30" s="258" t="s">
        <v>181</v>
      </c>
      <c r="C30" s="259"/>
      <c r="D30" s="259"/>
      <c r="E30" s="256">
        <v>-0.05</v>
      </c>
    </row>
    <row r="31" spans="1:7" ht="12" customHeight="1">
      <c r="A31" s="253"/>
      <c r="B31" s="259"/>
      <c r="C31" s="259"/>
      <c r="D31" s="259"/>
      <c r="E31" s="257"/>
    </row>
    <row r="32" spans="1:7" ht="12" customHeight="1">
      <c r="A32" s="252" t="s">
        <v>92</v>
      </c>
      <c r="B32" s="258" t="s">
        <v>182</v>
      </c>
      <c r="C32" s="259"/>
      <c r="D32" s="259"/>
      <c r="E32" s="256">
        <v>0</v>
      </c>
    </row>
    <row r="33" spans="1:5" ht="12" customHeight="1">
      <c r="A33" s="253"/>
      <c r="B33" s="259"/>
      <c r="C33" s="259"/>
      <c r="D33" s="259"/>
      <c r="E33" s="257"/>
    </row>
    <row r="34" spans="1:5" ht="12" customHeight="1">
      <c r="A34" s="22" t="s">
        <v>180</v>
      </c>
      <c r="B34" s="250" t="s">
        <v>183</v>
      </c>
      <c r="C34" s="251"/>
      <c r="D34" s="251"/>
      <c r="E34" s="17">
        <v>0.15</v>
      </c>
    </row>
    <row r="35" spans="1:5" ht="12" customHeight="1">
      <c r="A35" s="22" t="s">
        <v>96</v>
      </c>
      <c r="B35" s="250" t="s">
        <v>66</v>
      </c>
      <c r="C35" s="251"/>
      <c r="D35" s="251"/>
      <c r="E35" s="17">
        <v>0.25</v>
      </c>
    </row>
    <row r="36" spans="1:5" ht="12" customHeight="1"/>
    <row r="37" spans="1:5" ht="12" customHeight="1">
      <c r="A37" s="231" t="s">
        <v>39</v>
      </c>
      <c r="B37" s="231"/>
      <c r="C37" s="231"/>
      <c r="D37" s="231"/>
    </row>
    <row r="38" spans="1:5" ht="12" customHeight="1">
      <c r="A38" s="23" t="s">
        <v>27</v>
      </c>
      <c r="B38" s="23" t="s">
        <v>40</v>
      </c>
      <c r="C38" s="23" t="s">
        <v>41</v>
      </c>
      <c r="D38" s="23" t="s">
        <v>42</v>
      </c>
    </row>
    <row r="39" spans="1:5" ht="12" customHeight="1">
      <c r="A39" s="7" t="s">
        <v>43</v>
      </c>
      <c r="B39" s="7" t="s">
        <v>188</v>
      </c>
      <c r="C39" s="9" t="s">
        <v>33</v>
      </c>
      <c r="D39" s="9" t="s">
        <v>33</v>
      </c>
    </row>
    <row r="40" spans="1:5" ht="12" customHeight="1">
      <c r="A40" s="7" t="s">
        <v>45</v>
      </c>
      <c r="B40" s="7" t="s">
        <v>188</v>
      </c>
      <c r="C40" s="9" t="s">
        <v>33</v>
      </c>
      <c r="D40" s="9" t="s">
        <v>33</v>
      </c>
    </row>
    <row r="41" spans="1:5" ht="12" customHeight="1">
      <c r="A41" s="7" t="s">
        <v>46</v>
      </c>
      <c r="B41" s="7" t="s">
        <v>189</v>
      </c>
      <c r="C41" s="9" t="s">
        <v>33</v>
      </c>
      <c r="D41" s="9" t="s">
        <v>33</v>
      </c>
    </row>
    <row r="42" spans="1:5" ht="12" customHeight="1"/>
  </sheetData>
  <mergeCells count="15">
    <mergeCell ref="A5:E5"/>
    <mergeCell ref="A6:E6"/>
    <mergeCell ref="A8:G8"/>
    <mergeCell ref="A37:D37"/>
    <mergeCell ref="A18:A19"/>
    <mergeCell ref="B18:G18"/>
    <mergeCell ref="A29:E29"/>
    <mergeCell ref="A30:A31"/>
    <mergeCell ref="B30:D31"/>
    <mergeCell ref="E30:E31"/>
    <mergeCell ref="A32:A33"/>
    <mergeCell ref="B32:D33"/>
    <mergeCell ref="E32:E33"/>
    <mergeCell ref="B34:D34"/>
    <mergeCell ref="B35:D35"/>
  </mergeCells>
  <pageMargins left="0.25" right="0.25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zoomScaleNormal="100" workbookViewId="0">
      <selection activeCell="A7" sqref="A7:E7"/>
    </sheetView>
  </sheetViews>
  <sheetFormatPr defaultRowHeight="11.25"/>
  <cols>
    <col min="1" max="5" width="7.7109375" style="115" customWidth="1"/>
    <col min="6" max="6" width="2" style="115" customWidth="1"/>
    <col min="7" max="11" width="7.7109375" style="115" customWidth="1"/>
    <col min="12" max="12" width="2" style="115" customWidth="1"/>
    <col min="13" max="17" width="7.7109375" style="115" customWidth="1"/>
    <col min="18" max="16384" width="9.140625" style="115"/>
  </cols>
  <sheetData>
    <row r="1" spans="1:17" ht="15.75" customHeight="1">
      <c r="A1" s="83"/>
      <c r="B1" s="92"/>
      <c r="C1" s="92"/>
      <c r="D1" s="119"/>
      <c r="E1" s="92"/>
      <c r="F1" s="288" t="s">
        <v>9</v>
      </c>
      <c r="G1" s="288"/>
      <c r="H1" s="288"/>
      <c r="I1" s="288"/>
      <c r="J1" s="288"/>
      <c r="K1" s="288"/>
      <c r="L1" s="288"/>
      <c r="M1" s="288"/>
      <c r="N1" s="288"/>
      <c r="O1" s="288"/>
      <c r="P1" s="229"/>
      <c r="Q1" s="229"/>
    </row>
    <row r="2" spans="1:17" ht="15.75" customHeight="1">
      <c r="A2" s="79"/>
      <c r="B2" s="92"/>
      <c r="C2" s="92"/>
      <c r="D2" s="119"/>
      <c r="E2" s="92"/>
      <c r="F2" s="237" t="s">
        <v>7</v>
      </c>
      <c r="G2" s="237"/>
      <c r="H2" s="237"/>
      <c r="I2" s="237"/>
      <c r="J2" s="237"/>
      <c r="K2" s="237"/>
      <c r="L2" s="237"/>
      <c r="M2" s="237"/>
      <c r="N2" s="237"/>
      <c r="O2" s="237"/>
      <c r="P2" s="229"/>
      <c r="Q2" s="229"/>
    </row>
    <row r="3" spans="1:17" ht="15.75" customHeight="1">
      <c r="A3" s="78"/>
      <c r="B3" s="92"/>
      <c r="C3" s="92"/>
      <c r="D3" s="119"/>
      <c r="E3" s="92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7" ht="15.75" customHeight="1">
      <c r="A4" s="64"/>
      <c r="B4" s="92"/>
      <c r="C4" s="92"/>
      <c r="D4" s="92"/>
      <c r="E4" s="92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7" s="158" customFormat="1" ht="12" customHeight="1" thickBot="1">
      <c r="A5" s="313" t="s">
        <v>8</v>
      </c>
      <c r="B5" s="313"/>
      <c r="C5" s="314">
        <f>Data!J2</f>
        <v>0</v>
      </c>
      <c r="D5" s="314"/>
      <c r="E5" s="132"/>
      <c r="H5" s="133" t="s">
        <v>0</v>
      </c>
    </row>
    <row r="6" spans="1:17" ht="12" customHeight="1" thickBot="1">
      <c r="A6" s="214" t="s">
        <v>248</v>
      </c>
      <c r="B6" s="215"/>
      <c r="C6" s="215"/>
      <c r="D6" s="215"/>
      <c r="E6" s="215"/>
      <c r="F6" s="215"/>
      <c r="G6" s="215"/>
      <c r="H6" s="215"/>
      <c r="I6" s="216" t="s">
        <v>240</v>
      </c>
      <c r="J6" s="216"/>
      <c r="K6" s="216"/>
      <c r="L6" s="216"/>
      <c r="M6" s="216"/>
      <c r="N6" s="216"/>
      <c r="O6" s="216"/>
      <c r="P6" s="216"/>
      <c r="Q6" s="217"/>
    </row>
    <row r="7" spans="1:17" ht="12" customHeight="1">
      <c r="A7" s="315" t="s">
        <v>1</v>
      </c>
      <c r="B7" s="316"/>
      <c r="C7" s="316"/>
      <c r="D7" s="316"/>
      <c r="E7" s="317"/>
      <c r="F7" s="120"/>
      <c r="G7" s="315" t="s">
        <v>3</v>
      </c>
      <c r="H7" s="316"/>
      <c r="I7" s="316"/>
      <c r="J7" s="316"/>
      <c r="K7" s="317"/>
      <c r="L7" s="120"/>
      <c r="M7" s="315" t="s">
        <v>68</v>
      </c>
      <c r="N7" s="316"/>
      <c r="O7" s="316"/>
      <c r="P7" s="316"/>
      <c r="Q7" s="317"/>
    </row>
    <row r="8" spans="1:17" ht="12" customHeight="1" thickBot="1">
      <c r="A8" s="76" t="s">
        <v>4</v>
      </c>
      <c r="B8" s="77">
        <v>15</v>
      </c>
      <c r="C8" s="77">
        <v>30</v>
      </c>
      <c r="D8" s="77">
        <v>45</v>
      </c>
      <c r="E8" s="74">
        <v>60</v>
      </c>
      <c r="F8" s="123"/>
      <c r="G8" s="118" t="s">
        <v>4</v>
      </c>
      <c r="H8" s="135">
        <v>15</v>
      </c>
      <c r="I8" s="135">
        <v>30</v>
      </c>
      <c r="J8" s="135">
        <v>45</v>
      </c>
      <c r="K8" s="136">
        <v>60</v>
      </c>
      <c r="L8" s="123"/>
      <c r="M8" s="118" t="s">
        <v>4</v>
      </c>
      <c r="N8" s="135">
        <v>15</v>
      </c>
      <c r="O8" s="135">
        <v>30</v>
      </c>
      <c r="P8" s="135">
        <v>45</v>
      </c>
      <c r="Q8" s="136">
        <v>60</v>
      </c>
    </row>
    <row r="9" spans="1:17" ht="12" customHeight="1">
      <c r="A9" s="130" t="str">
        <f>IF(ISNA(VLOOKUP($A$6&amp;" "&amp;$A$7&amp;" "&amp;1,Data!$A:$K,5,0)),"-",VLOOKUP($A$6&amp;" "&amp;$A$7&amp;" "&amp;1,Data!$A:$K,5,0))</f>
        <v>-</v>
      </c>
      <c r="B9" s="116" t="str">
        <f>IF(ISNA(VLOOKUP($A$6&amp;" "&amp;$A$7&amp;" "&amp;1,Data!$A:$K,6,0)),"-",VLOOKUP($A$6&amp;" "&amp;$A$7&amp;" "&amp;1,Data!$A:$K,6,0))</f>
        <v>-</v>
      </c>
      <c r="C9" s="116" t="str">
        <f>IF(ISNA(VLOOKUP($A$6&amp;" "&amp;$A$7&amp;" "&amp;1,Data!$A:$K,7,0)),"-",VLOOKUP($A$6&amp;" "&amp;$A$7&amp;" "&amp;1,Data!$A:$K,7,0))</f>
        <v>-</v>
      </c>
      <c r="D9" s="116" t="str">
        <f>IF(ISNA(VLOOKUP($A$6&amp;" "&amp;$A$7&amp;" "&amp;1,Data!$A:$K,8,0)),"-",VLOOKUP($A$6&amp;" "&amp;$A$7&amp;" "&amp;1,Data!$A:$K,8,0))</f>
        <v>-</v>
      </c>
      <c r="E9" s="94" t="str">
        <f>IF(ISNA(VLOOKUP($A$6&amp;" "&amp;$A$7&amp;" "&amp;1,Data!$A:$K,9,0)),"-",VLOOKUP($A$6&amp;" "&amp;$A$7&amp;" "&amp;1,Data!$A:$K,9,0))</f>
        <v>-</v>
      </c>
      <c r="F9" s="137"/>
      <c r="G9" s="130" t="str">
        <f>IF(ISNA(VLOOKUP($A$6&amp;" "&amp;$G$7&amp;" "&amp;1,Data!$A:$K,5,0)),"-",VLOOKUP($A$6&amp;" "&amp;$G$7&amp;" "&amp;1,Data!$A:$K,5,0))</f>
        <v>-</v>
      </c>
      <c r="H9" s="116" t="str">
        <f>IF(ISNA(VLOOKUP($A$6&amp;" "&amp;$G$7&amp;" "&amp;1,Data!$A:$K,6,0)),"-",VLOOKUP($A$6&amp;" "&amp;$G$7&amp;" "&amp;1,Data!$A:$K,6,0))</f>
        <v>-</v>
      </c>
      <c r="I9" s="116" t="str">
        <f>IF(ISNA(VLOOKUP($A$6&amp;" "&amp;$G$7&amp;" "&amp;1,Data!$A:$K,7,0)),"-",VLOOKUP($A$6&amp;" "&amp;$G$7&amp;" "&amp;1,Data!$A:$K,7,0))</f>
        <v>-</v>
      </c>
      <c r="J9" s="116" t="str">
        <f>IF(ISNA(VLOOKUP($A$6&amp;" "&amp;$G$7&amp;" "&amp;1,Data!$A:$K,8,0)),"-",VLOOKUP($A$6&amp;" "&amp;$G$7&amp;" "&amp;1,Data!$A:$K,8,0))</f>
        <v>-</v>
      </c>
      <c r="K9" s="94" t="str">
        <f>IF(ISNA(VLOOKUP($A$6&amp;" "&amp;$G$7&amp;" "&amp;1,Data!$A:$K,9,0)),"-",VLOOKUP($A$6&amp;" "&amp;$G$7&amp;" "&amp;1,Data!$A:$K,9,0))</f>
        <v>-</v>
      </c>
      <c r="L9" s="137"/>
      <c r="M9" s="130" t="str">
        <f>IF(ISNA(VLOOKUP($A$6&amp;" "&amp;$M$7&amp;" "&amp;1,Data!$A:$K,5,0)),"-",VLOOKUP($A$6&amp;" "&amp;$M$7&amp;" "&amp;1,Data!$A:$K,5,0))</f>
        <v>-</v>
      </c>
      <c r="N9" s="116" t="str">
        <f>IF(ISNA(VLOOKUP($A$6&amp;" "&amp;$M$7&amp;" "&amp;1,Data!$A:$K,6,0)),"-",VLOOKUP($A$6&amp;" "&amp;$M$7&amp;" "&amp;1,Data!$A:$K,6,0))</f>
        <v>-</v>
      </c>
      <c r="O9" s="116" t="str">
        <f>IF(ISNA(VLOOKUP($A$6&amp;" "&amp;$M$7&amp;" "&amp;1,Data!$A:$K,7,0)),"-",VLOOKUP($A$6&amp;" "&amp;$M$7&amp;" "&amp;1,Data!$A:$K,7,0))</f>
        <v>-</v>
      </c>
      <c r="P9" s="116" t="str">
        <f>IF(ISNA(VLOOKUP($A$6&amp;" "&amp;$M$7&amp;" "&amp;1,Data!$A:$K,8,0)),"-",VLOOKUP($A$6&amp;" "&amp;$M$7&amp;" "&amp;1,Data!$A:$K,8,0))</f>
        <v>-</v>
      </c>
      <c r="Q9" s="94" t="str">
        <f>IF(ISNA(VLOOKUP($A$6&amp;" "&amp;$M$7&amp;" "&amp;1,Data!$A:$K,9,0)),"-",VLOOKUP($A$6&amp;" "&amp;$M$7&amp;" "&amp;1,Data!$A:$K,9,0))</f>
        <v>-</v>
      </c>
    </row>
    <row r="10" spans="1:17" ht="12" customHeight="1">
      <c r="A10" s="128" t="str">
        <f>IF(ISNA(VLOOKUP($A$6&amp;" "&amp;$A$7&amp;" "&amp;2,Data!$A:$K,5,0)),"-",VLOOKUP($A$6&amp;" "&amp;$A$7&amp;" "&amp;2,Data!$A:$K,5,0))</f>
        <v>-</v>
      </c>
      <c r="B10" s="75" t="str">
        <f>IF(ISNA(VLOOKUP($A$6&amp;" "&amp;$A$7&amp;" "&amp;2,Data!$A:$K,6,0)),"-",VLOOKUP($A$6&amp;" "&amp;$A$7&amp;" "&amp;2,Data!$A:$K,6,0))</f>
        <v>-</v>
      </c>
      <c r="C10" s="75" t="str">
        <f>IF(ISNA(VLOOKUP($A$6&amp;" "&amp;$A$7&amp;" "&amp;2,Data!$A:$K,7,0)),"-",VLOOKUP($A$6&amp;" "&amp;$A$7&amp;" "&amp;2,Data!$A:$K,7,0))</f>
        <v>-</v>
      </c>
      <c r="D10" s="75" t="str">
        <f>IF(ISNA(VLOOKUP($A$6&amp;" "&amp;$A$7&amp;" "&amp;2,Data!$A:$K,8,0)),"-",VLOOKUP($A$6&amp;" "&amp;$A$7&amp;" "&amp;2,Data!$A:$K,8,0))</f>
        <v>-</v>
      </c>
      <c r="E10" s="73" t="str">
        <f>IF(ISNA(VLOOKUP($A$6&amp;" "&amp;$A$7&amp;" "&amp;2,Data!$A:$K,9,0)),"-",VLOOKUP($A$6&amp;" "&amp;$A$7&amp;" "&amp;2,Data!$A:$K,9,0))</f>
        <v>-</v>
      </c>
      <c r="F10" s="137"/>
      <c r="G10" s="128" t="str">
        <f>IF(ISNA(VLOOKUP($A$6&amp;" "&amp;$G$7&amp;" "&amp;2,Data!$A:$K,5,0)),"-",VLOOKUP($A$6&amp;" "&amp;$G$7&amp;" "&amp;2,Data!$A:$K,5,0))</f>
        <v>-</v>
      </c>
      <c r="H10" s="75" t="str">
        <f>IF(ISNA(VLOOKUP($A$6&amp;" "&amp;$G$7&amp;" "&amp;2,Data!$A:$K,6,0)),"-",VLOOKUP($A$6&amp;" "&amp;$G$7&amp;" "&amp;2,Data!$A:$K,6,0))</f>
        <v>-</v>
      </c>
      <c r="I10" s="75" t="str">
        <f>IF(ISNA(VLOOKUP($A$6&amp;" "&amp;$G$7&amp;" "&amp;2,Data!$A:$K,7,0)),"-",VLOOKUP($A$6&amp;" "&amp;$G$7&amp;" "&amp;2,Data!$A:$K,7,0))</f>
        <v>-</v>
      </c>
      <c r="J10" s="75" t="str">
        <f>IF(ISNA(VLOOKUP($A$6&amp;" "&amp;$G$7&amp;" "&amp;2,Data!$A:$K,8,0)),"-",VLOOKUP($A$6&amp;" "&amp;$G$7&amp;" "&amp;2,Data!$A:$K,8,0))</f>
        <v>-</v>
      </c>
      <c r="K10" s="73" t="str">
        <f>IF(ISNA(VLOOKUP($A$6&amp;" "&amp;$G$7&amp;" "&amp;2,Data!$A:$K,9,0)),"-",VLOOKUP($A$6&amp;" "&amp;$G$7&amp;" "&amp;2,Data!$A:$K,9,0))</f>
        <v>-</v>
      </c>
      <c r="L10" s="137"/>
      <c r="M10" s="128" t="str">
        <f>IF(ISNA(VLOOKUP($A$6&amp;" "&amp;$M$7&amp;" "&amp;2,Data!$A:$K,5,0)),"-",VLOOKUP($A$6&amp;" "&amp;$M$7&amp;" "&amp;2,Data!$A:$K,5,0))</f>
        <v>-</v>
      </c>
      <c r="N10" s="75" t="str">
        <f>IF(ISNA(VLOOKUP($A$6&amp;" "&amp;$M$7&amp;" "&amp;2,Data!$A:$K,6,0)),"-",VLOOKUP($A$6&amp;" "&amp;$M$7&amp;" "&amp;2,Data!$A:$K,6,0))</f>
        <v>-</v>
      </c>
      <c r="O10" s="75" t="str">
        <f>IF(ISNA(VLOOKUP($A$6&amp;" "&amp;$M$7&amp;" "&amp;2,Data!$A:$K,7,0)),"-",VLOOKUP($A$6&amp;" "&amp;$M$7&amp;" "&amp;2,Data!$A:$K,7,0))</f>
        <v>-</v>
      </c>
      <c r="P10" s="75" t="str">
        <f>IF(ISNA(VLOOKUP($A$6&amp;" "&amp;$M$7&amp;" "&amp;2,Data!$A:$K,8,0)),"-",VLOOKUP($A$6&amp;" "&amp;$M$7&amp;" "&amp;2,Data!$A:$K,8,0))</f>
        <v>-</v>
      </c>
      <c r="Q10" s="73" t="str">
        <f>IF(ISNA(VLOOKUP($A$6&amp;" "&amp;$M$7&amp;" "&amp;2,Data!$A:$K,9,0)),"-",VLOOKUP($A$6&amp;" "&amp;$M$7&amp;" "&amp;2,Data!$A:$K,9,0))</f>
        <v>-</v>
      </c>
    </row>
    <row r="11" spans="1:17" ht="12" customHeight="1">
      <c r="A11" s="128" t="str">
        <f>IF(ISNA(VLOOKUP($A$6&amp;" "&amp;$A$7&amp;" "&amp;3,Data!$A:$K,5,0)),"-",VLOOKUP($A$6&amp;" "&amp;$A$7&amp;" "&amp;3,Data!$A:$K,5,0))</f>
        <v>-</v>
      </c>
      <c r="B11" s="75" t="str">
        <f>IF(ISNA(VLOOKUP($A$6&amp;" "&amp;$A$7&amp;" "&amp;3,Data!$A:$K,6,0)),"-",VLOOKUP($A$6&amp;" "&amp;$A$7&amp;" "&amp;3,Data!$A:$K,6,0))</f>
        <v>-</v>
      </c>
      <c r="C11" s="75" t="str">
        <f>IF(ISNA(VLOOKUP($A$6&amp;" "&amp;$A$7&amp;" "&amp;3,Data!$A:$K,7,0)),"-",VLOOKUP($A$6&amp;" "&amp;$A$7&amp;" "&amp;3,Data!$A:$K,7,0))</f>
        <v>-</v>
      </c>
      <c r="D11" s="75" t="str">
        <f>IF(ISNA(VLOOKUP($A$6&amp;" "&amp;$A$7&amp;" "&amp;3,Data!$A:$K,8,0)),"-",VLOOKUP($A$6&amp;" "&amp;$A$7&amp;" "&amp;3,Data!$A:$K,8,0))</f>
        <v>-</v>
      </c>
      <c r="E11" s="73" t="str">
        <f>IF(ISNA(VLOOKUP($A$6&amp;" "&amp;$A$7&amp;" "&amp;3,Data!$A:$K,9,0)),"-",VLOOKUP($A$6&amp;" "&amp;$A$7&amp;" "&amp;3,Data!$A:$K,9,0))</f>
        <v>-</v>
      </c>
      <c r="F11" s="137"/>
      <c r="G11" s="128" t="str">
        <f>IF(ISNA(VLOOKUP($A$6&amp;" "&amp;$G$7&amp;" "&amp;3,Data!$A:$K,5,0)),"-",VLOOKUP($A$6&amp;" "&amp;$G$7&amp;" "&amp;3,Data!$A:$K,5,0))</f>
        <v>-</v>
      </c>
      <c r="H11" s="75" t="str">
        <f>IF(ISNA(VLOOKUP($A$6&amp;" "&amp;$G$7&amp;" "&amp;3,Data!$A:$K,6,0)),"-",VLOOKUP($A$6&amp;" "&amp;$G$7&amp;" "&amp;3,Data!$A:$K,6,0))</f>
        <v>-</v>
      </c>
      <c r="I11" s="75" t="str">
        <f>IF(ISNA(VLOOKUP($A$6&amp;" "&amp;$G$7&amp;" "&amp;3,Data!$A:$K,7,0)),"-",VLOOKUP($A$6&amp;" "&amp;$G$7&amp;" "&amp;3,Data!$A:$K,7,0))</f>
        <v>-</v>
      </c>
      <c r="J11" s="75" t="str">
        <f>IF(ISNA(VLOOKUP($A$6&amp;" "&amp;$G$7&amp;" "&amp;3,Data!$A:$K,8,0)),"-",VLOOKUP($A$6&amp;" "&amp;$G$7&amp;" "&amp;3,Data!$A:$K,8,0))</f>
        <v>-</v>
      </c>
      <c r="K11" s="73" t="str">
        <f>IF(ISNA(VLOOKUP($A$6&amp;" "&amp;$G$7&amp;" "&amp;3,Data!$A:$K,9,0)),"-",VLOOKUP($A$6&amp;" "&amp;$G$7&amp;" "&amp;3,Data!$A:$K,9,0))</f>
        <v>-</v>
      </c>
      <c r="L11" s="137"/>
      <c r="M11" s="128" t="str">
        <f>IF(ISNA(VLOOKUP($A$6&amp;" "&amp;$M$7&amp;" "&amp;3,Data!$A:$K,5,0)),"-",VLOOKUP($A$6&amp;" "&amp;$M$7&amp;" "&amp;3,Data!$A:$K,5,0))</f>
        <v>-</v>
      </c>
      <c r="N11" s="75" t="str">
        <f>IF(ISNA(VLOOKUP($A$6&amp;" "&amp;$M$7&amp;" "&amp;3,Data!$A:$K,6,0)),"-",VLOOKUP($A$6&amp;" "&amp;$M$7&amp;" "&amp;3,Data!$A:$K,6,0))</f>
        <v>-</v>
      </c>
      <c r="O11" s="75" t="str">
        <f>IF(ISNA(VLOOKUP($A$6&amp;" "&amp;$M$7&amp;" "&amp;3,Data!$A:$K,7,0)),"-",VLOOKUP($A$6&amp;" "&amp;$M$7&amp;" "&amp;3,Data!$A:$K,7,0))</f>
        <v>-</v>
      </c>
      <c r="P11" s="75" t="str">
        <f>IF(ISNA(VLOOKUP($A$6&amp;" "&amp;$M$7&amp;" "&amp;3,Data!$A:$K,8,0)),"-",VLOOKUP($A$6&amp;" "&amp;$M$7&amp;" "&amp;3,Data!$A:$K,8,0))</f>
        <v>-</v>
      </c>
      <c r="Q11" s="73" t="str">
        <f>IF(ISNA(VLOOKUP($A$6&amp;" "&amp;$M$7&amp;" "&amp;3,Data!$A:$K,9,0)),"-",VLOOKUP($A$6&amp;" "&amp;$M$7&amp;" "&amp;3,Data!$A:$K,9,0))</f>
        <v>-</v>
      </c>
    </row>
    <row r="12" spans="1:17" ht="12" customHeight="1">
      <c r="A12" s="128" t="str">
        <f>IF(ISNA(VLOOKUP($A$6&amp;" "&amp;$A$7&amp;" "&amp;4,Data!$A:$K,5,0)),"-",VLOOKUP($A$6&amp;" "&amp;$A$7&amp;" "&amp;4,Data!$A:$K,5,0))</f>
        <v>-</v>
      </c>
      <c r="B12" s="75" t="str">
        <f>IF(ISNA(VLOOKUP($A$6&amp;" "&amp;$A$7&amp;" "&amp;4,Data!$A:$K,6,0)),"-",VLOOKUP($A$6&amp;" "&amp;$A$7&amp;" "&amp;4,Data!$A:$K,6,0))</f>
        <v>-</v>
      </c>
      <c r="C12" s="75" t="str">
        <f>IF(ISNA(VLOOKUP($A$6&amp;" "&amp;$A$7&amp;" "&amp;4,Data!$A:$K,7,0)),"-",VLOOKUP($A$6&amp;" "&amp;$A$7&amp;" "&amp;4,Data!$A:$K,7,0))</f>
        <v>-</v>
      </c>
      <c r="D12" s="75" t="str">
        <f>IF(ISNA(VLOOKUP($A$6&amp;" "&amp;$A$7&amp;" "&amp;4,Data!$A:$K,8,0)),"-",VLOOKUP($A$6&amp;" "&amp;$A$7&amp;" "&amp;4,Data!$A:$K,8,0))</f>
        <v>-</v>
      </c>
      <c r="E12" s="73" t="str">
        <f>IF(ISNA(VLOOKUP($A$6&amp;" "&amp;$A$7&amp;" "&amp;4,Data!$A:$K,9,0)),"-",VLOOKUP($A$6&amp;" "&amp;$A$7&amp;" "&amp;4,Data!$A:$K,9,0))</f>
        <v>-</v>
      </c>
      <c r="F12" s="137"/>
      <c r="G12" s="128" t="str">
        <f>IF(ISNA(VLOOKUP($A$6&amp;" "&amp;$G$7&amp;" "&amp;4,Data!$A:$K,5,0)),"-",VLOOKUP($A$6&amp;" "&amp;$G$7&amp;" "&amp;4,Data!$A:$K,5,0))</f>
        <v>-</v>
      </c>
      <c r="H12" s="75" t="str">
        <f>IF(ISNA(VLOOKUP($A$6&amp;" "&amp;$G$7&amp;" "&amp;4,Data!$A:$K,6,0)),"-",VLOOKUP($A$6&amp;" "&amp;$G$7&amp;" "&amp;4,Data!$A:$K,6,0))</f>
        <v>-</v>
      </c>
      <c r="I12" s="75" t="str">
        <f>IF(ISNA(VLOOKUP($A$6&amp;" "&amp;$G$7&amp;" "&amp;4,Data!$A:$K,7,0)),"-",VLOOKUP($A$6&amp;" "&amp;$G$7&amp;" "&amp;4,Data!$A:$K,7,0))</f>
        <v>-</v>
      </c>
      <c r="J12" s="75" t="str">
        <f>IF(ISNA(VLOOKUP($A$6&amp;" "&amp;$G$7&amp;" "&amp;4,Data!$A:$K,8,0)),"-",VLOOKUP($A$6&amp;" "&amp;$G$7&amp;" "&amp;4,Data!$A:$K,8,0))</f>
        <v>-</v>
      </c>
      <c r="K12" s="73" t="str">
        <f>IF(ISNA(VLOOKUP($A$6&amp;" "&amp;$G$7&amp;" "&amp;4,Data!$A:$K,9,0)),"-",VLOOKUP($A$6&amp;" "&amp;$G$7&amp;" "&amp;4,Data!$A:$K,9,0))</f>
        <v>-</v>
      </c>
      <c r="L12" s="137"/>
      <c r="M12" s="128" t="str">
        <f>IF(ISNA(VLOOKUP($A$6&amp;" "&amp;$M$7&amp;" "&amp;4,Data!$A:$K,5,0)),"-",VLOOKUP($A$6&amp;" "&amp;$M$7&amp;" "&amp;4,Data!$A:$K,5,0))</f>
        <v>-</v>
      </c>
      <c r="N12" s="75" t="str">
        <f>IF(ISNA(VLOOKUP($A$6&amp;" "&amp;$M$7&amp;" "&amp;4,Data!$A:$K,6,0)),"-",VLOOKUP($A$6&amp;" "&amp;$M$7&amp;" "&amp;4,Data!$A:$K,6,0))</f>
        <v>-</v>
      </c>
      <c r="O12" s="75" t="str">
        <f>IF(ISNA(VLOOKUP($A$6&amp;" "&amp;$M$7&amp;" "&amp;4,Data!$A:$K,7,0)),"-",VLOOKUP($A$6&amp;" "&amp;$M$7&amp;" "&amp;4,Data!$A:$K,7,0))</f>
        <v>-</v>
      </c>
      <c r="P12" s="75" t="str">
        <f>IF(ISNA(VLOOKUP($A$6&amp;" "&amp;$M$7&amp;" "&amp;4,Data!$A:$K,8,0)),"-",VLOOKUP($A$6&amp;" "&amp;$M$7&amp;" "&amp;4,Data!$A:$K,8,0))</f>
        <v>-</v>
      </c>
      <c r="Q12" s="73" t="str">
        <f>IF(ISNA(VLOOKUP($A$6&amp;" "&amp;$M$7&amp;" "&amp;4,Data!$A:$K,9,0)),"-",VLOOKUP($A$6&amp;" "&amp;$M$7&amp;" "&amp;4,Data!$A:$K,9,0))</f>
        <v>-</v>
      </c>
    </row>
    <row r="13" spans="1:17" ht="12" customHeight="1">
      <c r="A13" s="128" t="str">
        <f>IF(ISNA(VLOOKUP($A$6&amp;" "&amp;$A$7&amp;" "&amp;5,Data!$A:$K,5,0)),"-",VLOOKUP($A$6&amp;" "&amp;$A$7&amp;" "&amp;5,Data!$A:$K,5,0))</f>
        <v>-</v>
      </c>
      <c r="B13" s="75" t="str">
        <f>IF(ISNA(VLOOKUP($A$6&amp;" "&amp;$A$7&amp;" "&amp;5,Data!$A:$K,6,0)),"-",VLOOKUP($A$6&amp;" "&amp;$A$7&amp;" "&amp;5,Data!$A:$K,6,0))</f>
        <v>-</v>
      </c>
      <c r="C13" s="75" t="str">
        <f>IF(ISNA(VLOOKUP($A$6&amp;" "&amp;$A$7&amp;" "&amp;5,Data!$A:$K,7,0)),"-",VLOOKUP($A$6&amp;" "&amp;$A$7&amp;" "&amp;5,Data!$A:$K,7,0))</f>
        <v>-</v>
      </c>
      <c r="D13" s="75" t="str">
        <f>IF(ISNA(VLOOKUP($A$6&amp;" "&amp;$A$7&amp;" "&amp;5,Data!$A:$K,8,0)),"-",VLOOKUP($A$6&amp;" "&amp;$A$7&amp;" "&amp;5,Data!$A:$K,8,0))</f>
        <v>-</v>
      </c>
      <c r="E13" s="73" t="str">
        <f>IF(ISNA(VLOOKUP($A$6&amp;" "&amp;$A$7&amp;" "&amp;5,Data!$A:$K,9,0)),"-",VLOOKUP($A$6&amp;" "&amp;$A$7&amp;" "&amp;5,Data!$A:$K,9,0))</f>
        <v>-</v>
      </c>
      <c r="F13" s="137"/>
      <c r="G13" s="128" t="str">
        <f>IF(ISNA(VLOOKUP($A$6&amp;" "&amp;$G$7&amp;" "&amp;5,Data!$A:$K,5,0)),"-",VLOOKUP($A$6&amp;" "&amp;$G$7&amp;" "&amp;5,Data!$A:$K,5,0))</f>
        <v>-</v>
      </c>
      <c r="H13" s="75" t="str">
        <f>IF(ISNA(VLOOKUP($A$6&amp;" "&amp;$G$7&amp;" "&amp;5,Data!$A:$K,6,0)),"-",VLOOKUP($A$6&amp;" "&amp;$G$7&amp;" "&amp;5,Data!$A:$K,6,0))</f>
        <v>-</v>
      </c>
      <c r="I13" s="75" t="str">
        <f>IF(ISNA(VLOOKUP($A$6&amp;" "&amp;$G$7&amp;" "&amp;5,Data!$A:$K,7,0)),"-",VLOOKUP($A$6&amp;" "&amp;$G$7&amp;" "&amp;5,Data!$A:$K,7,0))</f>
        <v>-</v>
      </c>
      <c r="J13" s="75" t="str">
        <f>IF(ISNA(VLOOKUP($A$6&amp;" "&amp;$G$7&amp;" "&amp;5,Data!$A:$K,8,0)),"-",VLOOKUP($A$6&amp;" "&amp;$G$7&amp;" "&amp;5,Data!$A:$K,8,0))</f>
        <v>-</v>
      </c>
      <c r="K13" s="73" t="str">
        <f>IF(ISNA(VLOOKUP($A$6&amp;" "&amp;$G$7&amp;" "&amp;5,Data!$A:$K,9,0)),"-",VLOOKUP($A$6&amp;" "&amp;$G$7&amp;" "&amp;5,Data!$A:$K,9,0))</f>
        <v>-</v>
      </c>
      <c r="L13" s="137"/>
      <c r="M13" s="128" t="str">
        <f>IF(ISNA(VLOOKUP($A$6&amp;" "&amp;$M$7&amp;" "&amp;5,Data!$A:$K,5,0)),"-",VLOOKUP($A$6&amp;" "&amp;$M$7&amp;" "&amp;5,Data!$A:$K,5,0))</f>
        <v>-</v>
      </c>
      <c r="N13" s="75" t="str">
        <f>IF(ISNA(VLOOKUP($A$6&amp;" "&amp;$M$7&amp;" "&amp;5,Data!$A:$K,6,0)),"-",VLOOKUP($A$6&amp;" "&amp;$M$7&amp;" "&amp;5,Data!$A:$K,6,0))</f>
        <v>-</v>
      </c>
      <c r="O13" s="75" t="str">
        <f>IF(ISNA(VLOOKUP($A$6&amp;" "&amp;$M$7&amp;" "&amp;5,Data!$A:$K,7,0)),"-",VLOOKUP($A$6&amp;" "&amp;$M$7&amp;" "&amp;5,Data!$A:$K,7,0))</f>
        <v>-</v>
      </c>
      <c r="P13" s="75" t="str">
        <f>IF(ISNA(VLOOKUP($A$6&amp;" "&amp;$M$7&amp;" "&amp;5,Data!$A:$K,8,0)),"-",VLOOKUP($A$6&amp;" "&amp;$M$7&amp;" "&amp;5,Data!$A:$K,8,0))</f>
        <v>-</v>
      </c>
      <c r="Q13" s="73" t="str">
        <f>IF(ISNA(VLOOKUP($A$6&amp;" "&amp;$M$7&amp;" "&amp;5,Data!$A:$K,9,0)),"-",VLOOKUP($A$6&amp;" "&amp;$M$7&amp;" "&amp;5,Data!$A:$K,9,0))</f>
        <v>-</v>
      </c>
    </row>
    <row r="14" spans="1:17" ht="12" customHeight="1">
      <c r="A14" s="128" t="str">
        <f>IF(ISNA(VLOOKUP($A$6&amp;" "&amp;$A$7&amp;" "&amp;6,Data!$A:$K,5,0)),"-",VLOOKUP($A$6&amp;" "&amp;$A$7&amp;" "&amp;6,Data!$A:$K,5,0))</f>
        <v>-</v>
      </c>
      <c r="B14" s="75" t="str">
        <f>IF(ISNA(VLOOKUP($A$6&amp;" "&amp;$A$7&amp;" "&amp;6,Data!$A:$K,6,0)),"-",VLOOKUP($A$6&amp;" "&amp;$A$7&amp;" "&amp;6,Data!$A:$K,6,0))</f>
        <v>-</v>
      </c>
      <c r="C14" s="75" t="str">
        <f>IF(ISNA(VLOOKUP($A$6&amp;" "&amp;$A$7&amp;" "&amp;6,Data!$A:$K,7,0)),"-",VLOOKUP($A$6&amp;" "&amp;$A$7&amp;" "&amp;6,Data!$A:$K,7,0))</f>
        <v>-</v>
      </c>
      <c r="D14" s="75" t="str">
        <f>IF(ISNA(VLOOKUP($A$6&amp;" "&amp;$A$7&amp;" "&amp;6,Data!$A:$K,8,0)),"-",VLOOKUP($A$6&amp;" "&amp;$A$7&amp;" "&amp;6,Data!$A:$K,8,0))</f>
        <v>-</v>
      </c>
      <c r="E14" s="73" t="str">
        <f>IF(ISNA(VLOOKUP($A$6&amp;" "&amp;$A$7&amp;" "&amp;6,Data!$A:$K,9,0)),"-",VLOOKUP($A$6&amp;" "&amp;$A$7&amp;" "&amp;6,Data!$A:$K,9,0))</f>
        <v>-</v>
      </c>
      <c r="F14" s="137"/>
      <c r="G14" s="128" t="str">
        <f>IF(ISNA(VLOOKUP($A$6&amp;" "&amp;$G$7&amp;" "&amp;6,Data!$A:$K,5,0)),"-",VLOOKUP($A$6&amp;" "&amp;$G$7&amp;" "&amp;6,Data!$A:$K,5,0))</f>
        <v>-</v>
      </c>
      <c r="H14" s="75" t="str">
        <f>IF(ISNA(VLOOKUP($A$6&amp;" "&amp;$G$7&amp;" "&amp;6,Data!$A:$K,6,0)),"-",VLOOKUP($A$6&amp;" "&amp;$G$7&amp;" "&amp;6,Data!$A:$K,6,0))</f>
        <v>-</v>
      </c>
      <c r="I14" s="75" t="str">
        <f>IF(ISNA(VLOOKUP($A$6&amp;" "&amp;$G$7&amp;" "&amp;6,Data!$A:$K,7,0)),"-",VLOOKUP($A$6&amp;" "&amp;$G$7&amp;" "&amp;6,Data!$A:$K,7,0))</f>
        <v>-</v>
      </c>
      <c r="J14" s="75" t="str">
        <f>IF(ISNA(VLOOKUP($A$6&amp;" "&amp;$G$7&amp;" "&amp;6,Data!$A:$K,8,0)),"-",VLOOKUP($A$6&amp;" "&amp;$G$7&amp;" "&amp;6,Data!$A:$K,8,0))</f>
        <v>-</v>
      </c>
      <c r="K14" s="73" t="str">
        <f>IF(ISNA(VLOOKUP($A$6&amp;" "&amp;$G$7&amp;" "&amp;6,Data!$A:$K,9,0)),"-",VLOOKUP($A$6&amp;" "&amp;$G$7&amp;" "&amp;6,Data!$A:$K,9,0))</f>
        <v>-</v>
      </c>
      <c r="L14" s="137"/>
      <c r="M14" s="128" t="str">
        <f>IF(ISNA(VLOOKUP($A$6&amp;" "&amp;$M$7&amp;" "&amp;6,Data!$A:$K,5,0)),"-",VLOOKUP($A$6&amp;" "&amp;$M$7&amp;" "&amp;6,Data!$A:$K,5,0))</f>
        <v>-</v>
      </c>
      <c r="N14" s="75" t="str">
        <f>IF(ISNA(VLOOKUP($A$6&amp;" "&amp;$M$7&amp;" "&amp;6,Data!$A:$K,6,0)),"-",VLOOKUP($A$6&amp;" "&amp;$M$7&amp;" "&amp;6,Data!$A:$K,6,0))</f>
        <v>-</v>
      </c>
      <c r="O14" s="75" t="str">
        <f>IF(ISNA(VLOOKUP($A$6&amp;" "&amp;$M$7&amp;" "&amp;6,Data!$A:$K,7,0)),"-",VLOOKUP($A$6&amp;" "&amp;$M$7&amp;" "&amp;6,Data!$A:$K,7,0))</f>
        <v>-</v>
      </c>
      <c r="P14" s="75" t="str">
        <f>IF(ISNA(VLOOKUP($A$6&amp;" "&amp;$M$7&amp;" "&amp;6,Data!$A:$K,8,0)),"-",VLOOKUP($A$6&amp;" "&amp;$M$7&amp;" "&amp;6,Data!$A:$K,8,0))</f>
        <v>-</v>
      </c>
      <c r="Q14" s="73" t="str">
        <f>IF(ISNA(VLOOKUP($A$6&amp;" "&amp;$M$7&amp;" "&amp;6,Data!$A:$K,9,0)),"-",VLOOKUP($A$6&amp;" "&amp;$M$7&amp;" "&amp;6,Data!$A:$K,9,0))</f>
        <v>-</v>
      </c>
    </row>
    <row r="15" spans="1:17" ht="12" customHeight="1">
      <c r="A15" s="128" t="str">
        <f>IF(ISNA(VLOOKUP($A$6&amp;" "&amp;$A$7&amp;" "&amp;7,Data!$A:$K,5,0)),"-",VLOOKUP($A$6&amp;" "&amp;$A$7&amp;" "&amp;7,Data!$A:$K,5,0))</f>
        <v>-</v>
      </c>
      <c r="B15" s="75" t="str">
        <f>IF(ISNA(VLOOKUP($A$6&amp;" "&amp;$A$7&amp;" "&amp;7,Data!$A:$K,6,0)),"-",VLOOKUP($A$6&amp;" "&amp;$A$7&amp;" "&amp;7,Data!$A:$K,6,0))</f>
        <v>-</v>
      </c>
      <c r="C15" s="75" t="str">
        <f>IF(ISNA(VLOOKUP($A$6&amp;" "&amp;$A$7&amp;" "&amp;7,Data!$A:$K,7,0)),"-",VLOOKUP($A$6&amp;" "&amp;$A$7&amp;" "&amp;7,Data!$A:$K,7,0))</f>
        <v>-</v>
      </c>
      <c r="D15" s="75" t="str">
        <f>IF(ISNA(VLOOKUP($A$6&amp;" "&amp;$A$7&amp;" "&amp;7,Data!$A:$K,8,0)),"-",VLOOKUP($A$6&amp;" "&amp;$A$7&amp;" "&amp;7,Data!$A:$K,8,0))</f>
        <v>-</v>
      </c>
      <c r="E15" s="73" t="str">
        <f>IF(ISNA(VLOOKUP($A$6&amp;" "&amp;$A$7&amp;" "&amp;7,Data!$A:$K,9,0)),"-",VLOOKUP($A$6&amp;" "&amp;$A$7&amp;" "&amp;7,Data!$A:$K,9,0))</f>
        <v>-</v>
      </c>
      <c r="F15" s="137"/>
      <c r="G15" s="128" t="str">
        <f>IF(ISNA(VLOOKUP($A$6&amp;" "&amp;$G$7&amp;" "&amp;7,Data!$A:$K,5,0)),"-",VLOOKUP($A$6&amp;" "&amp;$G$7&amp;" "&amp;7,Data!$A:$K,5,0))</f>
        <v>-</v>
      </c>
      <c r="H15" s="75" t="str">
        <f>IF(ISNA(VLOOKUP($A$6&amp;" "&amp;$G$7&amp;" "&amp;7,Data!$A:$K,6,0)),"-",VLOOKUP($A$6&amp;" "&amp;$G$7&amp;" "&amp;7,Data!$A:$K,6,0))</f>
        <v>-</v>
      </c>
      <c r="I15" s="75" t="str">
        <f>IF(ISNA(VLOOKUP($A$6&amp;" "&amp;$G$7&amp;" "&amp;7,Data!$A:$K,7,0)),"-",VLOOKUP($A$6&amp;" "&amp;$G$7&amp;" "&amp;7,Data!$A:$K,7,0))</f>
        <v>-</v>
      </c>
      <c r="J15" s="75" t="str">
        <f>IF(ISNA(VLOOKUP($A$6&amp;" "&amp;$G$7&amp;" "&amp;7,Data!$A:$K,8,0)),"-",VLOOKUP($A$6&amp;" "&amp;$G$7&amp;" "&amp;7,Data!$A:$K,8,0))</f>
        <v>-</v>
      </c>
      <c r="K15" s="73" t="str">
        <f>IF(ISNA(VLOOKUP($A$6&amp;" "&amp;$G$7&amp;" "&amp;7,Data!$A:$K,9,0)),"-",VLOOKUP($A$6&amp;" "&amp;$G$7&amp;" "&amp;7,Data!$A:$K,9,0))</f>
        <v>-</v>
      </c>
      <c r="L15" s="137"/>
      <c r="M15" s="128" t="str">
        <f>IF(ISNA(VLOOKUP($A$6&amp;" "&amp;$M$7&amp;" "&amp;7,Data!$A:$K,5,0)),"-",VLOOKUP($A$6&amp;" "&amp;$M$7&amp;" "&amp;7,Data!$A:$K,5,0))</f>
        <v>-</v>
      </c>
      <c r="N15" s="75" t="str">
        <f>IF(ISNA(VLOOKUP($A$6&amp;" "&amp;$M$7&amp;" "&amp;7,Data!$A:$K,6,0)),"-",VLOOKUP($A$6&amp;" "&amp;$M$7&amp;" "&amp;7,Data!$A:$K,6,0))</f>
        <v>-</v>
      </c>
      <c r="O15" s="75" t="str">
        <f>IF(ISNA(VLOOKUP($A$6&amp;" "&amp;$M$7&amp;" "&amp;7,Data!$A:$K,7,0)),"-",VLOOKUP($A$6&amp;" "&amp;$M$7&amp;" "&amp;7,Data!$A:$K,7,0))</f>
        <v>-</v>
      </c>
      <c r="P15" s="75" t="str">
        <f>IF(ISNA(VLOOKUP($A$6&amp;" "&amp;$M$7&amp;" "&amp;7,Data!$A:$K,8,0)),"-",VLOOKUP($A$6&amp;" "&amp;$M$7&amp;" "&amp;7,Data!$A:$K,8,0))</f>
        <v>-</v>
      </c>
      <c r="Q15" s="73" t="str">
        <f>IF(ISNA(VLOOKUP($A$6&amp;" "&amp;$M$7&amp;" "&amp;7,Data!$A:$K,9,0)),"-",VLOOKUP($A$6&amp;" "&amp;$M$7&amp;" "&amp;7,Data!$A:$K,9,0))</f>
        <v>-</v>
      </c>
    </row>
    <row r="16" spans="1:17" ht="12" customHeight="1">
      <c r="A16" s="128" t="str">
        <f>IF(ISNA(VLOOKUP($A$6&amp;" "&amp;$A$7&amp;" "&amp;8,Data!$A:$K,5,0)),"-",VLOOKUP($A$6&amp;" "&amp;$A$7&amp;" "&amp;8,Data!$A:$K,5,0))</f>
        <v>-</v>
      </c>
      <c r="B16" s="75" t="str">
        <f>IF(ISNA(VLOOKUP($A$6&amp;" "&amp;$A$7&amp;" "&amp;8,Data!$A:$K,6,0)),"-",VLOOKUP($A$6&amp;" "&amp;$A$7&amp;" "&amp;8,Data!$A:$K,6,0))</f>
        <v>-</v>
      </c>
      <c r="C16" s="75" t="str">
        <f>IF(ISNA(VLOOKUP($A$6&amp;" "&amp;$A$7&amp;" "&amp;8,Data!$A:$K,7,0)),"-",VLOOKUP($A$6&amp;" "&amp;$A$7&amp;" "&amp;8,Data!$A:$K,7,0))</f>
        <v>-</v>
      </c>
      <c r="D16" s="75" t="str">
        <f>IF(ISNA(VLOOKUP($A$6&amp;" "&amp;$A$7&amp;" "&amp;8,Data!$A:$K,8,0)),"-",VLOOKUP($A$6&amp;" "&amp;$A$7&amp;" "&amp;8,Data!$A:$K,8,0))</f>
        <v>-</v>
      </c>
      <c r="E16" s="73" t="str">
        <f>IF(ISNA(VLOOKUP($A$6&amp;" "&amp;$A$7&amp;" "&amp;8,Data!$A:$K,9,0)),"-",VLOOKUP($A$6&amp;" "&amp;$A$7&amp;" "&amp;8,Data!$A:$K,9,0))</f>
        <v>-</v>
      </c>
      <c r="F16" s="137"/>
      <c r="G16" s="128" t="str">
        <f>IF(ISNA(VLOOKUP($A$6&amp;" "&amp;$G$7&amp;" "&amp;8,Data!$A:$K,5,0)),"-",VLOOKUP($A$6&amp;" "&amp;$G$7&amp;" "&amp;8,Data!$A:$K,5,0))</f>
        <v>-</v>
      </c>
      <c r="H16" s="75" t="str">
        <f>IF(ISNA(VLOOKUP($A$6&amp;" "&amp;$G$7&amp;" "&amp;8,Data!$A:$K,6,0)),"-",VLOOKUP($A$6&amp;" "&amp;$G$7&amp;" "&amp;8,Data!$A:$K,6,0))</f>
        <v>-</v>
      </c>
      <c r="I16" s="75" t="str">
        <f>IF(ISNA(VLOOKUP($A$6&amp;" "&amp;$G$7&amp;" "&amp;8,Data!$A:$K,7,0)),"-",VLOOKUP($A$6&amp;" "&amp;$G$7&amp;" "&amp;8,Data!$A:$K,7,0))</f>
        <v>-</v>
      </c>
      <c r="J16" s="75" t="str">
        <f>IF(ISNA(VLOOKUP($A$6&amp;" "&amp;$G$7&amp;" "&amp;8,Data!$A:$K,8,0)),"-",VLOOKUP($A$6&amp;" "&amp;$G$7&amp;" "&amp;8,Data!$A:$K,8,0))</f>
        <v>-</v>
      </c>
      <c r="K16" s="73" t="str">
        <f>IF(ISNA(VLOOKUP($A$6&amp;" "&amp;$G$7&amp;" "&amp;8,Data!$A:$K,9,0)),"-",VLOOKUP($A$6&amp;" "&amp;$G$7&amp;" "&amp;8,Data!$A:$K,9,0))</f>
        <v>-</v>
      </c>
      <c r="L16" s="137"/>
      <c r="M16" s="128" t="str">
        <f>IF(ISNA(VLOOKUP($A$6&amp;" "&amp;$M$7&amp;" "&amp;8,Data!$A:$K,5,0)),"-",VLOOKUP($A$6&amp;" "&amp;$M$7&amp;" "&amp;8,Data!$A:$K,5,0))</f>
        <v>-</v>
      </c>
      <c r="N16" s="75" t="str">
        <f>IF(ISNA(VLOOKUP($A$6&amp;" "&amp;$M$7&amp;" "&amp;8,Data!$A:$K,6,0)),"-",VLOOKUP($A$6&amp;" "&amp;$M$7&amp;" "&amp;8,Data!$A:$K,6,0))</f>
        <v>-</v>
      </c>
      <c r="O16" s="75" t="str">
        <f>IF(ISNA(VLOOKUP($A$6&amp;" "&amp;$M$7&amp;" "&amp;8,Data!$A:$K,7,0)),"-",VLOOKUP($A$6&amp;" "&amp;$M$7&amp;" "&amp;8,Data!$A:$K,7,0))</f>
        <v>-</v>
      </c>
      <c r="P16" s="75" t="str">
        <f>IF(ISNA(VLOOKUP($A$6&amp;" "&amp;$M$7&amp;" "&amp;8,Data!$A:$K,8,0)),"-",VLOOKUP($A$6&amp;" "&amp;$M$7&amp;" "&amp;8,Data!$A:$K,8,0))</f>
        <v>-</v>
      </c>
      <c r="Q16" s="73" t="str">
        <f>IF(ISNA(VLOOKUP($A$6&amp;" "&amp;$M$7&amp;" "&amp;8,Data!$A:$K,9,0)),"-",VLOOKUP($A$6&amp;" "&amp;$M$7&amp;" "&amp;8,Data!$A:$K,9,0))</f>
        <v>-</v>
      </c>
    </row>
    <row r="17" spans="1:17" ht="12" customHeight="1">
      <c r="A17" s="128" t="str">
        <f>IF(ISNA(VLOOKUP($A$6&amp;" "&amp;$A$7&amp;" "&amp;9,Data!$A:$K,5,0)),"-",VLOOKUP($A$6&amp;" "&amp;$A$7&amp;" "&amp;9,Data!$A:$K,5,0))</f>
        <v>-</v>
      </c>
      <c r="B17" s="75" t="str">
        <f>IF(ISNA(VLOOKUP($A$6&amp;" "&amp;$A$7&amp;" "&amp;9,Data!$A:$K,6,0)),"-",VLOOKUP($A$6&amp;" "&amp;$A$7&amp;" "&amp;9,Data!$A:$K,6,0))</f>
        <v>-</v>
      </c>
      <c r="C17" s="75" t="str">
        <f>IF(ISNA(VLOOKUP($A$6&amp;" "&amp;$A$7&amp;" "&amp;9,Data!$A:$K,7,0)),"-",VLOOKUP($A$6&amp;" "&amp;$A$7&amp;" "&amp;9,Data!$A:$K,7,0))</f>
        <v>-</v>
      </c>
      <c r="D17" s="75" t="str">
        <f>IF(ISNA(VLOOKUP($A$6&amp;" "&amp;$A$7&amp;" "&amp;9,Data!$A:$K,8,0)),"-",VLOOKUP($A$6&amp;" "&amp;$A$7&amp;" "&amp;9,Data!$A:$K,8,0))</f>
        <v>-</v>
      </c>
      <c r="E17" s="73" t="str">
        <f>IF(ISNA(VLOOKUP($A$6&amp;" "&amp;$A$7&amp;" "&amp;9,Data!$A:$K,9,0)),"-",VLOOKUP($A$6&amp;" "&amp;$A$7&amp;" "&amp;9,Data!$A:$K,9,0))</f>
        <v>-</v>
      </c>
      <c r="F17" s="137"/>
      <c r="G17" s="128" t="str">
        <f>IF(ISNA(VLOOKUP($A$6&amp;" "&amp;$G$7&amp;" "&amp;9,Data!$A:$K,5,0)),"-",VLOOKUP($A$6&amp;" "&amp;$G$7&amp;" "&amp;9,Data!$A:$K,5,0))</f>
        <v>-</v>
      </c>
      <c r="H17" s="75" t="str">
        <f>IF(ISNA(VLOOKUP($A$6&amp;" "&amp;$G$7&amp;" "&amp;9,Data!$A:$K,6,0)),"-",VLOOKUP($A$6&amp;" "&amp;$G$7&amp;" "&amp;9,Data!$A:$K,6,0))</f>
        <v>-</v>
      </c>
      <c r="I17" s="75" t="str">
        <f>IF(ISNA(VLOOKUP($A$6&amp;" "&amp;$G$7&amp;" "&amp;9,Data!$A:$K,7,0)),"-",VLOOKUP($A$6&amp;" "&amp;$G$7&amp;" "&amp;9,Data!$A:$K,7,0))</f>
        <v>-</v>
      </c>
      <c r="J17" s="75" t="str">
        <f>IF(ISNA(VLOOKUP($A$6&amp;" "&amp;$G$7&amp;" "&amp;9,Data!$A:$K,8,0)),"-",VLOOKUP($A$6&amp;" "&amp;$G$7&amp;" "&amp;9,Data!$A:$K,8,0))</f>
        <v>-</v>
      </c>
      <c r="K17" s="73" t="str">
        <f>IF(ISNA(VLOOKUP($A$6&amp;" "&amp;$G$7&amp;" "&amp;9,Data!$A:$K,9,0)),"-",VLOOKUP($A$6&amp;" "&amp;$G$7&amp;" "&amp;9,Data!$A:$K,9,0))</f>
        <v>-</v>
      </c>
      <c r="L17" s="137"/>
      <c r="M17" s="128" t="str">
        <f>IF(ISNA(VLOOKUP($A$6&amp;" "&amp;$M$7&amp;" "&amp;9,Data!$A:$K,5,0)),"-",VLOOKUP($A$6&amp;" "&amp;$M$7&amp;" "&amp;9,Data!$A:$K,5,0))</f>
        <v>-</v>
      </c>
      <c r="N17" s="75" t="str">
        <f>IF(ISNA(VLOOKUP($A$6&amp;" "&amp;$M$7&amp;" "&amp;9,Data!$A:$K,6,0)),"-",VLOOKUP($A$6&amp;" "&amp;$M$7&amp;" "&amp;9,Data!$A:$K,6,0))</f>
        <v>-</v>
      </c>
      <c r="O17" s="75" t="str">
        <f>IF(ISNA(VLOOKUP($A$6&amp;" "&amp;$M$7&amp;" "&amp;9,Data!$A:$K,7,0)),"-",VLOOKUP($A$6&amp;" "&amp;$M$7&amp;" "&amp;9,Data!$A:$K,7,0))</f>
        <v>-</v>
      </c>
      <c r="P17" s="75" t="str">
        <f>IF(ISNA(VLOOKUP($A$6&amp;" "&amp;$M$7&amp;" "&amp;9,Data!$A:$K,8,0)),"-",VLOOKUP($A$6&amp;" "&amp;$M$7&amp;" "&amp;9,Data!$A:$K,8,0))</f>
        <v>-</v>
      </c>
      <c r="Q17" s="73" t="str">
        <f>IF(ISNA(VLOOKUP($A$6&amp;" "&amp;$M$7&amp;" "&amp;9,Data!$A:$K,9,0)),"-",VLOOKUP($A$6&amp;" "&amp;$M$7&amp;" "&amp;9,Data!$A:$K,9,0))</f>
        <v>-</v>
      </c>
    </row>
    <row r="18" spans="1:17" ht="12" customHeight="1">
      <c r="A18" s="128" t="str">
        <f>IF(ISNA(VLOOKUP($A$6&amp;" "&amp;$A$7&amp;" "&amp;10,Data!$A:$K,5,0)),"-",VLOOKUP($A$6&amp;" "&amp;$A$7&amp;" "&amp;10,Data!$A:$K,5,0))</f>
        <v>-</v>
      </c>
      <c r="B18" s="75" t="str">
        <f>IF(ISNA(VLOOKUP($A$6&amp;" "&amp;$A$7&amp;" "&amp;10,Data!$A:$K,6,0)),"-",VLOOKUP($A$6&amp;" "&amp;$A$7&amp;" "&amp;10,Data!$A:$K,6,0))</f>
        <v>-</v>
      </c>
      <c r="C18" s="75" t="str">
        <f>IF(ISNA(VLOOKUP($A$6&amp;" "&amp;$A$7&amp;" "&amp;10,Data!$A:$K,7,0)),"-",VLOOKUP($A$6&amp;" "&amp;$A$7&amp;" "&amp;10,Data!$A:$K,7,0))</f>
        <v>-</v>
      </c>
      <c r="D18" s="75" t="str">
        <f>IF(ISNA(VLOOKUP($A$6&amp;" "&amp;$A$7&amp;" "&amp;10,Data!$A:$K,8,0)),"-",VLOOKUP($A$6&amp;" "&amp;$A$7&amp;" "&amp;10,Data!$A:$K,8,0))</f>
        <v>-</v>
      </c>
      <c r="E18" s="73" t="str">
        <f>IF(ISNA(VLOOKUP($A$6&amp;" "&amp;$A$7&amp;" "&amp;10,Data!$A:$K,9,0)),"-",VLOOKUP($A$6&amp;" "&amp;$A$7&amp;" "&amp;10,Data!$A:$K,9,0))</f>
        <v>-</v>
      </c>
      <c r="F18" s="137"/>
      <c r="G18" s="128" t="str">
        <f>IF(ISNA(VLOOKUP($A$6&amp;" "&amp;$G$7&amp;" "&amp;10,Data!$A:$K,5,0)),"-",VLOOKUP($A$6&amp;" "&amp;$G$7&amp;" "&amp;10,Data!$A:$K,5,0))</f>
        <v>-</v>
      </c>
      <c r="H18" s="75" t="str">
        <f>IF(ISNA(VLOOKUP($A$6&amp;" "&amp;$G$7&amp;" "&amp;10,Data!$A:$K,6,0)),"-",VLOOKUP($A$6&amp;" "&amp;$G$7&amp;" "&amp;10,Data!$A:$K,6,0))</f>
        <v>-</v>
      </c>
      <c r="I18" s="75" t="str">
        <f>IF(ISNA(VLOOKUP($A$6&amp;" "&amp;$G$7&amp;" "&amp;10,Data!$A:$K,7,0)),"-",VLOOKUP($A$6&amp;" "&amp;$G$7&amp;" "&amp;10,Data!$A:$K,7,0))</f>
        <v>-</v>
      </c>
      <c r="J18" s="75" t="str">
        <f>IF(ISNA(VLOOKUP($A$6&amp;" "&amp;$G$7&amp;" "&amp;10,Data!$A:$K,8,0)),"-",VLOOKUP($A$6&amp;" "&amp;$G$7&amp;" "&amp;10,Data!$A:$K,8,0))</f>
        <v>-</v>
      </c>
      <c r="K18" s="73" t="str">
        <f>IF(ISNA(VLOOKUP($A$6&amp;" "&amp;$G$7&amp;" "&amp;10,Data!$A:$K,9,0)),"-",VLOOKUP($A$6&amp;" "&amp;$G$7&amp;" "&amp;10,Data!$A:$K,9,0))</f>
        <v>-</v>
      </c>
      <c r="L18" s="137"/>
      <c r="M18" s="128" t="str">
        <f>IF(ISNA(VLOOKUP($A$6&amp;" "&amp;$M$7&amp;" "&amp;10,Data!$A:$K,5,0)),"-",VLOOKUP($A$6&amp;" "&amp;$M$7&amp;" "&amp;10,Data!$A:$K,5,0))</f>
        <v>-</v>
      </c>
      <c r="N18" s="75" t="str">
        <f>IF(ISNA(VLOOKUP($A$6&amp;" "&amp;$M$7&amp;" "&amp;10,Data!$A:$K,6,0)),"-",VLOOKUP($A$6&amp;" "&amp;$M$7&amp;" "&amp;10,Data!$A:$K,6,0))</f>
        <v>-</v>
      </c>
      <c r="O18" s="75" t="str">
        <f>IF(ISNA(VLOOKUP($A$6&amp;" "&amp;$M$7&amp;" "&amp;10,Data!$A:$K,7,0)),"-",VLOOKUP($A$6&amp;" "&amp;$M$7&amp;" "&amp;10,Data!$A:$K,7,0))</f>
        <v>-</v>
      </c>
      <c r="P18" s="75" t="str">
        <f>IF(ISNA(VLOOKUP($A$6&amp;" "&amp;$M$7&amp;" "&amp;10,Data!$A:$K,8,0)),"-",VLOOKUP($A$6&amp;" "&amp;$M$7&amp;" "&amp;10,Data!$A:$K,8,0))</f>
        <v>-</v>
      </c>
      <c r="Q18" s="73" t="str">
        <f>IF(ISNA(VLOOKUP($A$6&amp;" "&amp;$M$7&amp;" "&amp;10,Data!$A:$K,9,0)),"-",VLOOKUP($A$6&amp;" "&amp;$M$7&amp;" "&amp;10,Data!$A:$K,9,0))</f>
        <v>-</v>
      </c>
    </row>
    <row r="19" spans="1:17" ht="12" customHeight="1">
      <c r="A19" s="128" t="str">
        <f>IF(ISNA(VLOOKUP($A$6&amp;" "&amp;$A$7&amp;" "&amp;11,Data!$A:$K,5,0)),"-",VLOOKUP($A$6&amp;" "&amp;$A$7&amp;" "&amp;11,Data!$A:$K,5,0))</f>
        <v>-</v>
      </c>
      <c r="B19" s="75" t="str">
        <f>IF(ISNA(VLOOKUP($A$6&amp;" "&amp;$A$7&amp;" "&amp;11,Data!$A:$K,6,0)),"-",VLOOKUP($A$6&amp;" "&amp;$A$7&amp;" "&amp;11,Data!$A:$K,6,0))</f>
        <v>-</v>
      </c>
      <c r="C19" s="75" t="str">
        <f>IF(ISNA(VLOOKUP($A$6&amp;" "&amp;$A$7&amp;" "&amp;11,Data!$A:$K,7,0)),"-",VLOOKUP($A$6&amp;" "&amp;$A$7&amp;" "&amp;11,Data!$A:$K,7,0))</f>
        <v>-</v>
      </c>
      <c r="D19" s="75" t="str">
        <f>IF(ISNA(VLOOKUP($A$6&amp;" "&amp;$A$7&amp;" "&amp;11,Data!$A:$K,8,0)),"-",VLOOKUP($A$6&amp;" "&amp;$A$7&amp;" "&amp;11,Data!$A:$K,8,0))</f>
        <v>-</v>
      </c>
      <c r="E19" s="73" t="str">
        <f>IF(ISNA(VLOOKUP($A$6&amp;" "&amp;$A$7&amp;" "&amp;11,Data!$A:$K,9,0)),"-",VLOOKUP($A$6&amp;" "&amp;$A$7&amp;" "&amp;11,Data!$A:$K,9,0))</f>
        <v>-</v>
      </c>
      <c r="F19" s="137"/>
      <c r="G19" s="128" t="str">
        <f>IF(ISNA(VLOOKUP($A$6&amp;" "&amp;$G$7&amp;" "&amp;11,Data!$A:$K,5,0)),"-",VLOOKUP($A$6&amp;" "&amp;$G$7&amp;" "&amp;11,Data!$A:$K,5,0))</f>
        <v>-</v>
      </c>
      <c r="H19" s="75" t="str">
        <f>IF(ISNA(VLOOKUP($A$6&amp;" "&amp;$G$7&amp;" "&amp;11,Data!$A:$K,6,0)),"-",VLOOKUP($A$6&amp;" "&amp;$G$7&amp;" "&amp;11,Data!$A:$K,6,0))</f>
        <v>-</v>
      </c>
      <c r="I19" s="75" t="str">
        <f>IF(ISNA(VLOOKUP($A$6&amp;" "&amp;$G$7&amp;" "&amp;11,Data!$A:$K,7,0)),"-",VLOOKUP($A$6&amp;" "&amp;$G$7&amp;" "&amp;11,Data!$A:$K,7,0))</f>
        <v>-</v>
      </c>
      <c r="J19" s="75" t="str">
        <f>IF(ISNA(VLOOKUP($A$6&amp;" "&amp;$G$7&amp;" "&amp;11,Data!$A:$K,8,0)),"-",VLOOKUP($A$6&amp;" "&amp;$G$7&amp;" "&amp;11,Data!$A:$K,8,0))</f>
        <v>-</v>
      </c>
      <c r="K19" s="73" t="str">
        <f>IF(ISNA(VLOOKUP($A$6&amp;" "&amp;$G$7&amp;" "&amp;11,Data!$A:$K,9,0)),"-",VLOOKUP($A$6&amp;" "&amp;$G$7&amp;" "&amp;11,Data!$A:$K,9,0))</f>
        <v>-</v>
      </c>
      <c r="L19" s="137"/>
      <c r="M19" s="128" t="str">
        <f>IF(ISNA(VLOOKUP($A$6&amp;" "&amp;$M$7&amp;" "&amp;11,Data!$A:$K,5,0)),"-",VLOOKUP($A$6&amp;" "&amp;$M$7&amp;" "&amp;11,Data!$A:$K,5,0))</f>
        <v>-</v>
      </c>
      <c r="N19" s="75" t="str">
        <f>IF(ISNA(VLOOKUP($A$6&amp;" "&amp;$M$7&amp;" "&amp;11,Data!$A:$K,6,0)),"-",VLOOKUP($A$6&amp;" "&amp;$M$7&amp;" "&amp;11,Data!$A:$K,6,0))</f>
        <v>-</v>
      </c>
      <c r="O19" s="75" t="str">
        <f>IF(ISNA(VLOOKUP($A$6&amp;" "&amp;$M$7&amp;" "&amp;11,Data!$A:$K,7,0)),"-",VLOOKUP($A$6&amp;" "&amp;$M$7&amp;" "&amp;11,Data!$A:$K,7,0))</f>
        <v>-</v>
      </c>
      <c r="P19" s="75" t="str">
        <f>IF(ISNA(VLOOKUP($A$6&amp;" "&amp;$M$7&amp;" "&amp;11,Data!$A:$K,8,0)),"-",VLOOKUP($A$6&amp;" "&amp;$M$7&amp;" "&amp;11,Data!$A:$K,8,0))</f>
        <v>-</v>
      </c>
      <c r="Q19" s="73" t="str">
        <f>IF(ISNA(VLOOKUP($A$6&amp;" "&amp;$M$7&amp;" "&amp;11,Data!$A:$K,9,0)),"-",VLOOKUP($A$6&amp;" "&amp;$M$7&amp;" "&amp;11,Data!$A:$K,9,0))</f>
        <v>-</v>
      </c>
    </row>
    <row r="20" spans="1:17" ht="12" customHeight="1">
      <c r="A20" s="128" t="str">
        <f>IF(ISNA(VLOOKUP($A$6&amp;" "&amp;$A$7&amp;" "&amp;12,Data!$A:$K,5,0)),"-",VLOOKUP($A$6&amp;" "&amp;$A$7&amp;" "&amp;12,Data!$A:$K,5,0))</f>
        <v>-</v>
      </c>
      <c r="B20" s="75" t="str">
        <f>IF(ISNA(VLOOKUP($A$6&amp;" "&amp;$A$7&amp;" "&amp;12,Data!$A:$K,6,0)),"-",VLOOKUP($A$6&amp;" "&amp;$A$7&amp;" "&amp;12,Data!$A:$K,6,0))</f>
        <v>-</v>
      </c>
      <c r="C20" s="75" t="str">
        <f>IF(ISNA(VLOOKUP($A$6&amp;" "&amp;$A$7&amp;" "&amp;12,Data!$A:$K,7,0)),"-",VLOOKUP($A$6&amp;" "&amp;$A$7&amp;" "&amp;12,Data!$A:$K,7,0))</f>
        <v>-</v>
      </c>
      <c r="D20" s="75" t="str">
        <f>IF(ISNA(VLOOKUP($A$6&amp;" "&amp;$A$7&amp;" "&amp;12,Data!$A:$K,8,0)),"-",VLOOKUP($A$6&amp;" "&amp;$A$7&amp;" "&amp;12,Data!$A:$K,8,0))</f>
        <v>-</v>
      </c>
      <c r="E20" s="73" t="str">
        <f>IF(ISNA(VLOOKUP($A$6&amp;" "&amp;$A$7&amp;" "&amp;12,Data!$A:$K,9,0)),"-",VLOOKUP($A$6&amp;" "&amp;$A$7&amp;" "&amp;12,Data!$A:$K,9,0))</f>
        <v>-</v>
      </c>
      <c r="F20" s="137"/>
      <c r="G20" s="128" t="str">
        <f>IF(ISNA(VLOOKUP($A$6&amp;" "&amp;$G$7&amp;" "&amp;12,Data!$A:$K,5,0)),"-",VLOOKUP($A$6&amp;" "&amp;$G$7&amp;" "&amp;12,Data!$A:$K,5,0))</f>
        <v>-</v>
      </c>
      <c r="H20" s="75" t="str">
        <f>IF(ISNA(VLOOKUP($A$6&amp;" "&amp;$G$7&amp;" "&amp;12,Data!$A:$K,6,0)),"-",VLOOKUP($A$6&amp;" "&amp;$G$7&amp;" "&amp;12,Data!$A:$K,6,0))</f>
        <v>-</v>
      </c>
      <c r="I20" s="75" t="str">
        <f>IF(ISNA(VLOOKUP($A$6&amp;" "&amp;$G$7&amp;" "&amp;12,Data!$A:$K,7,0)),"-",VLOOKUP($A$6&amp;" "&amp;$G$7&amp;" "&amp;12,Data!$A:$K,7,0))</f>
        <v>-</v>
      </c>
      <c r="J20" s="75" t="str">
        <f>IF(ISNA(VLOOKUP($A$6&amp;" "&amp;$G$7&amp;" "&amp;12,Data!$A:$K,8,0)),"-",VLOOKUP($A$6&amp;" "&amp;$G$7&amp;" "&amp;12,Data!$A:$K,8,0))</f>
        <v>-</v>
      </c>
      <c r="K20" s="73" t="str">
        <f>IF(ISNA(VLOOKUP($A$6&amp;" "&amp;$G$7&amp;" "&amp;12,Data!$A:$K,9,0)),"-",VLOOKUP($A$6&amp;" "&amp;$G$7&amp;" "&amp;12,Data!$A:$K,9,0))</f>
        <v>-</v>
      </c>
      <c r="L20" s="137"/>
      <c r="M20" s="128" t="str">
        <f>IF(ISNA(VLOOKUP($A$6&amp;" "&amp;$M$7&amp;" "&amp;12,Data!$A:$K,5,0)),"-",VLOOKUP($A$6&amp;" "&amp;$M$7&amp;" "&amp;12,Data!$A:$K,5,0))</f>
        <v>-</v>
      </c>
      <c r="N20" s="75" t="str">
        <f>IF(ISNA(VLOOKUP($A$6&amp;" "&amp;$M$7&amp;" "&amp;12,Data!$A:$K,6,0)),"-",VLOOKUP($A$6&amp;" "&amp;$M$7&amp;" "&amp;12,Data!$A:$K,6,0))</f>
        <v>-</v>
      </c>
      <c r="O20" s="75" t="str">
        <f>IF(ISNA(VLOOKUP($A$6&amp;" "&amp;$M$7&amp;" "&amp;12,Data!$A:$K,7,0)),"-",VLOOKUP($A$6&amp;" "&amp;$M$7&amp;" "&amp;12,Data!$A:$K,7,0))</f>
        <v>-</v>
      </c>
      <c r="P20" s="75" t="str">
        <f>IF(ISNA(VLOOKUP($A$6&amp;" "&amp;$M$7&amp;" "&amp;12,Data!$A:$K,8,0)),"-",VLOOKUP($A$6&amp;" "&amp;$M$7&amp;" "&amp;12,Data!$A:$K,8,0))</f>
        <v>-</v>
      </c>
      <c r="Q20" s="73" t="str">
        <f>IF(ISNA(VLOOKUP($A$6&amp;" "&amp;$M$7&amp;" "&amp;12,Data!$A:$K,9,0)),"-",VLOOKUP($A$6&amp;" "&amp;$M$7&amp;" "&amp;12,Data!$A:$K,9,0))</f>
        <v>-</v>
      </c>
    </row>
    <row r="21" spans="1:17" ht="12" customHeight="1" thickBot="1">
      <c r="A21" s="126" t="str">
        <f>IF(ISNA(VLOOKUP($A$6&amp;" "&amp;$A$7&amp;" "&amp;13,Data!$A:$K,5,0)),"-",VLOOKUP($A$6&amp;" "&amp;$A$7&amp;" "&amp;13,Data!$A:$K,5,0))</f>
        <v>-</v>
      </c>
      <c r="B21" s="134" t="str">
        <f>IF(ISNA(VLOOKUP($A$6&amp;" "&amp;$A$7&amp;" "&amp;13,Data!$A:$K,6,0)),"-",VLOOKUP($A$6&amp;" "&amp;$A$7&amp;" "&amp;13,Data!$A:$K,6,0))</f>
        <v>-</v>
      </c>
      <c r="C21" s="134" t="str">
        <f>IF(ISNA(VLOOKUP($A$6&amp;" "&amp;$A$7&amp;" "&amp;13,Data!$A:$K,7,0)),"-",VLOOKUP($A$6&amp;" "&amp;$A$7&amp;" "&amp;13,Data!$A:$K,7,0))</f>
        <v>-</v>
      </c>
      <c r="D21" s="134" t="str">
        <f>IF(ISNA(VLOOKUP($A$6&amp;" "&amp;$A$7&amp;" "&amp;13,Data!$A:$K,8,0)),"-",VLOOKUP($A$6&amp;" "&amp;$A$7&amp;" "&amp;13,Data!$A:$K,8,0))</f>
        <v>-</v>
      </c>
      <c r="E21" s="124" t="str">
        <f>IF(ISNA(VLOOKUP($A$6&amp;" "&amp;$A$7&amp;" "&amp;13,Data!$A:$K,9,0)),"-",VLOOKUP($A$6&amp;" "&amp;$A$7&amp;" "&amp;13,Data!$A:$K,9,0))</f>
        <v>-</v>
      </c>
      <c r="F21" s="137"/>
      <c r="G21" s="126" t="str">
        <f>IF(ISNA(VLOOKUP($A$6&amp;" "&amp;$G$7&amp;" "&amp;13,Data!$A:$K,5,0)),"-",VLOOKUP($A$6&amp;" "&amp;$G$7&amp;" "&amp;13,Data!$A:$K,5,0))</f>
        <v>-</v>
      </c>
      <c r="H21" s="134" t="str">
        <f>IF(ISNA(VLOOKUP($A$6&amp;" "&amp;$G$7&amp;" "&amp;13,Data!$A:$K,6,0)),"-",VLOOKUP($A$6&amp;" "&amp;$G$7&amp;" "&amp;13,Data!$A:$K,6,0))</f>
        <v>-</v>
      </c>
      <c r="I21" s="134" t="str">
        <f>IF(ISNA(VLOOKUP($A$6&amp;" "&amp;$G$7&amp;" "&amp;13,Data!$A:$K,7,0)),"-",VLOOKUP($A$6&amp;" "&amp;$G$7&amp;" "&amp;13,Data!$A:$K,7,0))</f>
        <v>-</v>
      </c>
      <c r="J21" s="134" t="str">
        <f>IF(ISNA(VLOOKUP($A$6&amp;" "&amp;$G$7&amp;" "&amp;13,Data!$A:$K,8,0)),"-",VLOOKUP($A$6&amp;" "&amp;$G$7&amp;" "&amp;13,Data!$A:$K,8,0))</f>
        <v>-</v>
      </c>
      <c r="K21" s="124" t="str">
        <f>IF(ISNA(VLOOKUP($A$6&amp;" "&amp;$G$7&amp;" "&amp;13,Data!$A:$K,9,0)),"-",VLOOKUP($A$6&amp;" "&amp;$G$7&amp;" "&amp;13,Data!$A:$K,9,0))</f>
        <v>-</v>
      </c>
      <c r="L21" s="137"/>
      <c r="M21" s="126" t="str">
        <f>IF(ISNA(VLOOKUP($A$6&amp;" "&amp;$M$7&amp;" "&amp;13,Data!$A:$K,5,0)),"-",VLOOKUP($A$6&amp;" "&amp;$M$7&amp;" "&amp;13,Data!$A:$K,5,0))</f>
        <v>-</v>
      </c>
      <c r="N21" s="134" t="str">
        <f>IF(ISNA(VLOOKUP($A$6&amp;" "&amp;$M$7&amp;" "&amp;13,Data!$A:$K,6,0)),"-",VLOOKUP($A$6&amp;" "&amp;$M$7&amp;" "&amp;13,Data!$A:$K,6,0))</f>
        <v>-</v>
      </c>
      <c r="O21" s="134" t="str">
        <f>IF(ISNA(VLOOKUP($A$6&amp;" "&amp;$M$7&amp;" "&amp;13,Data!$A:$K,7,0)),"-",VLOOKUP($A$6&amp;" "&amp;$M$7&amp;" "&amp;13,Data!$A:$K,7,0))</f>
        <v>-</v>
      </c>
      <c r="P21" s="134" t="str">
        <f>IF(ISNA(VLOOKUP($A$6&amp;" "&amp;$M$7&amp;" "&amp;13,Data!$A:$K,8,0)),"-",VLOOKUP($A$6&amp;" "&amp;$M$7&amp;" "&amp;13,Data!$A:$K,8,0))</f>
        <v>-</v>
      </c>
      <c r="Q21" s="124" t="str">
        <f>IF(ISNA(VLOOKUP($A$6&amp;" "&amp;$M$7&amp;" "&amp;13,Data!$A:$K,9,0)),"-",VLOOKUP($A$6&amp;" "&amp;$M$7&amp;" "&amp;13,Data!$A:$K,9,0))</f>
        <v>-</v>
      </c>
    </row>
    <row r="22" spans="1:17" ht="12" customHeight="1"/>
    <row r="23" spans="1:17" ht="12" customHeight="1">
      <c r="A23" s="237" t="s">
        <v>69</v>
      </c>
      <c r="B23" s="237"/>
      <c r="C23" s="237"/>
      <c r="D23" s="237"/>
      <c r="E23" s="237"/>
    </row>
    <row r="24" spans="1:17" ht="12" customHeight="1">
      <c r="A24" s="295" t="s">
        <v>54</v>
      </c>
      <c r="B24" s="295"/>
      <c r="C24" s="295"/>
      <c r="D24" s="295"/>
    </row>
    <row r="25" spans="1:17" ht="12" customHeight="1"/>
    <row r="26" spans="1:17" ht="12" customHeight="1">
      <c r="A26" s="296" t="s">
        <v>69</v>
      </c>
      <c r="B26" s="297"/>
      <c r="C26" s="297"/>
      <c r="D26" s="285"/>
      <c r="F26" s="292" t="s">
        <v>193</v>
      </c>
      <c r="G26" s="293"/>
      <c r="H26" s="294"/>
      <c r="I26" s="49" t="s">
        <v>104</v>
      </c>
      <c r="K26"/>
      <c r="L26"/>
      <c r="M26"/>
      <c r="N26" s="274" t="s">
        <v>6</v>
      </c>
      <c r="O26" s="275"/>
      <c r="P26" s="276"/>
    </row>
    <row r="27" spans="1:17" s="131" customFormat="1" ht="12" customHeight="1">
      <c r="A27" s="283" t="s">
        <v>70</v>
      </c>
      <c r="B27" s="284"/>
      <c r="C27" s="285"/>
      <c r="D27" s="45" t="s">
        <v>104</v>
      </c>
      <c r="F27" s="289" t="s">
        <v>79</v>
      </c>
      <c r="G27" s="290"/>
      <c r="H27" s="291"/>
      <c r="I27" s="63">
        <v>-0.13</v>
      </c>
      <c r="J27" s="115"/>
      <c r="K27"/>
      <c r="L27"/>
      <c r="M27"/>
      <c r="N27" s="277" t="s">
        <v>264</v>
      </c>
      <c r="O27" s="278"/>
      <c r="P27" s="279"/>
    </row>
    <row r="28" spans="1:17" ht="12" customHeight="1">
      <c r="A28" s="286" t="s">
        <v>71</v>
      </c>
      <c r="B28" s="287"/>
      <c r="C28" s="285"/>
      <c r="D28" s="47">
        <v>0.25</v>
      </c>
      <c r="F28" s="289" t="s">
        <v>80</v>
      </c>
      <c r="G28" s="290"/>
      <c r="H28" s="291"/>
      <c r="I28" s="63">
        <v>0.03</v>
      </c>
      <c r="K28"/>
      <c r="L28"/>
      <c r="M28"/>
      <c r="N28" s="280"/>
      <c r="O28" s="281"/>
      <c r="P28" s="282"/>
    </row>
    <row r="29" spans="1:17" ht="12" customHeight="1">
      <c r="A29" s="286" t="s">
        <v>72</v>
      </c>
      <c r="B29" s="287"/>
      <c r="C29" s="285"/>
      <c r="D29" s="47">
        <v>0</v>
      </c>
      <c r="F29" s="289" t="s">
        <v>57</v>
      </c>
      <c r="G29" s="290"/>
      <c r="H29" s="291"/>
      <c r="I29" s="63">
        <v>0.02</v>
      </c>
      <c r="K29"/>
      <c r="L29"/>
      <c r="M29"/>
    </row>
    <row r="30" spans="1:17" ht="12" customHeight="1">
      <c r="A30" s="286" t="s">
        <v>73</v>
      </c>
      <c r="B30" s="287"/>
      <c r="C30" s="285"/>
      <c r="D30" s="47">
        <v>0</v>
      </c>
      <c r="F30" s="289" t="s">
        <v>58</v>
      </c>
      <c r="G30" s="290"/>
      <c r="H30" s="291"/>
      <c r="I30" s="63">
        <v>0</v>
      </c>
      <c r="K30"/>
      <c r="L30"/>
      <c r="M30"/>
      <c r="N30" s="268" t="s">
        <v>262</v>
      </c>
      <c r="O30" s="269"/>
      <c r="P30" s="270"/>
    </row>
    <row r="31" spans="1:17" ht="12" customHeight="1">
      <c r="A31" s="286" t="s">
        <v>74</v>
      </c>
      <c r="B31" s="287"/>
      <c r="C31" s="285"/>
      <c r="D31" s="47">
        <v>-0.5</v>
      </c>
      <c r="F31" s="289" t="s">
        <v>59</v>
      </c>
      <c r="G31" s="290"/>
      <c r="H31" s="291"/>
      <c r="I31" s="63">
        <v>-0.03</v>
      </c>
      <c r="K31"/>
      <c r="L31"/>
      <c r="M31"/>
      <c r="N31" s="271"/>
      <c r="O31" s="272"/>
      <c r="P31" s="273"/>
    </row>
    <row r="32" spans="1:17" ht="12" customHeight="1">
      <c r="A32" s="286" t="s">
        <v>161</v>
      </c>
      <c r="B32" s="287"/>
      <c r="C32" s="285"/>
      <c r="D32" s="47">
        <v>-1.25</v>
      </c>
      <c r="F32" s="289" t="s">
        <v>60</v>
      </c>
      <c r="G32" s="290"/>
      <c r="H32" s="291"/>
      <c r="I32" s="63">
        <v>-7.0000000000000007E-2</v>
      </c>
      <c r="K32"/>
      <c r="L32"/>
      <c r="M32"/>
      <c r="N32" s="195" t="s">
        <v>263</v>
      </c>
      <c r="O32" s="196"/>
      <c r="P32" s="197"/>
    </row>
    <row r="33" spans="1:16" ht="12" customHeight="1">
      <c r="A33" s="286" t="s">
        <v>75</v>
      </c>
      <c r="B33" s="287"/>
      <c r="C33" s="285"/>
      <c r="D33" s="47">
        <v>-0.5</v>
      </c>
      <c r="F33" s="289" t="s">
        <v>61</v>
      </c>
      <c r="G33" s="290"/>
      <c r="H33" s="291"/>
      <c r="I33" s="63">
        <v>-0.13</v>
      </c>
    </row>
    <row r="34" spans="1:16" ht="12" customHeight="1">
      <c r="A34" s="286" t="s">
        <v>76</v>
      </c>
      <c r="B34" s="287"/>
      <c r="C34" s="285"/>
      <c r="D34" s="47">
        <v>-0.125</v>
      </c>
      <c r="F34" s="289" t="s">
        <v>62</v>
      </c>
      <c r="G34" s="290"/>
      <c r="H34" s="291"/>
      <c r="I34" s="63">
        <v>-0.2</v>
      </c>
      <c r="K34"/>
      <c r="L34"/>
      <c r="M34"/>
      <c r="N34" s="268" t="s">
        <v>259</v>
      </c>
      <c r="O34" s="269"/>
      <c r="P34" s="270"/>
    </row>
    <row r="35" spans="1:16" ht="12" customHeight="1">
      <c r="A35" s="286" t="s">
        <v>77</v>
      </c>
      <c r="B35" s="287"/>
      <c r="C35" s="285"/>
      <c r="D35" s="47">
        <v>-0.25</v>
      </c>
      <c r="F35" s="289" t="s">
        <v>63</v>
      </c>
      <c r="G35" s="290"/>
      <c r="H35" s="291"/>
      <c r="I35" s="63">
        <v>-0.3</v>
      </c>
      <c r="K35"/>
      <c r="L35"/>
      <c r="M35"/>
      <c r="N35" s="271"/>
      <c r="O35" s="272"/>
      <c r="P35" s="273"/>
    </row>
    <row r="36" spans="1:16" ht="12" customHeight="1">
      <c r="A36" s="286" t="s">
        <v>78</v>
      </c>
      <c r="B36" s="287"/>
      <c r="C36" s="285"/>
      <c r="D36" s="47">
        <v>-0.5</v>
      </c>
      <c r="F36" s="289" t="s">
        <v>64</v>
      </c>
      <c r="G36" s="290"/>
      <c r="H36" s="291"/>
      <c r="I36" s="63">
        <v>-0.45</v>
      </c>
      <c r="K36"/>
      <c r="L36"/>
      <c r="M36"/>
      <c r="N36" s="195"/>
      <c r="O36" s="196"/>
      <c r="P36" s="197"/>
    </row>
    <row r="37" spans="1:16" ht="12" customHeight="1">
      <c r="E37" s="24"/>
      <c r="F37" s="289" t="s">
        <v>171</v>
      </c>
      <c r="G37" s="290"/>
      <c r="H37" s="291"/>
      <c r="I37" s="63">
        <v>-0.75</v>
      </c>
    </row>
    <row r="38" spans="1:16" ht="12" customHeight="1">
      <c r="E38" s="60"/>
      <c r="F38" s="70"/>
      <c r="G38" s="70"/>
      <c r="H38" s="56"/>
    </row>
    <row r="39" spans="1:16" ht="12" customHeight="1">
      <c r="A39" s="298" t="s">
        <v>90</v>
      </c>
      <c r="B39" s="299"/>
      <c r="C39" s="66"/>
      <c r="D39" s="66"/>
      <c r="E39" s="66"/>
      <c r="F39" s="66"/>
      <c r="G39" s="66"/>
      <c r="H39" s="86" t="s">
        <v>104</v>
      </c>
    </row>
    <row r="40" spans="1:16" ht="12" customHeight="1">
      <c r="A40" s="308" t="s">
        <v>91</v>
      </c>
      <c r="B40" s="300" t="s">
        <v>105</v>
      </c>
      <c r="C40" s="301"/>
      <c r="D40" s="301"/>
      <c r="E40" s="301"/>
      <c r="F40" s="301"/>
      <c r="G40" s="302"/>
      <c r="H40" s="306">
        <v>0.03</v>
      </c>
    </row>
    <row r="41" spans="1:16" ht="12" customHeight="1">
      <c r="A41" s="309"/>
      <c r="B41" s="303"/>
      <c r="C41" s="304"/>
      <c r="D41" s="304"/>
      <c r="E41" s="304"/>
      <c r="F41" s="304"/>
      <c r="G41" s="305"/>
      <c r="H41" s="307"/>
    </row>
    <row r="42" spans="1:16" ht="12" customHeight="1">
      <c r="A42" s="72" t="s">
        <v>92</v>
      </c>
      <c r="B42" s="310" t="s">
        <v>106</v>
      </c>
      <c r="C42" s="311"/>
      <c r="D42" s="311"/>
      <c r="E42" s="311"/>
      <c r="F42" s="311"/>
      <c r="G42" s="312"/>
      <c r="H42" s="58">
        <v>0.02</v>
      </c>
    </row>
    <row r="43" spans="1:16" ht="12" customHeight="1">
      <c r="A43" s="85" t="s">
        <v>94</v>
      </c>
      <c r="B43" s="310" t="s">
        <v>107</v>
      </c>
      <c r="C43" s="311"/>
      <c r="D43" s="311"/>
      <c r="E43" s="311"/>
      <c r="F43" s="311"/>
      <c r="G43" s="312"/>
      <c r="H43" s="58">
        <v>0</v>
      </c>
    </row>
    <row r="44" spans="1:16" ht="12" customHeight="1">
      <c r="A44" s="85" t="s">
        <v>96</v>
      </c>
      <c r="B44" s="310" t="s">
        <v>108</v>
      </c>
      <c r="C44" s="311"/>
      <c r="D44" s="311"/>
      <c r="E44" s="311"/>
      <c r="F44" s="311"/>
      <c r="G44" s="312"/>
      <c r="H44" s="58">
        <v>-0.04</v>
      </c>
    </row>
    <row r="45" spans="1:16" ht="12" customHeight="1">
      <c r="A45" s="85" t="s">
        <v>98</v>
      </c>
      <c r="B45" s="310" t="s">
        <v>109</v>
      </c>
      <c r="C45" s="311"/>
      <c r="D45" s="311"/>
      <c r="E45" s="311"/>
      <c r="F45" s="311"/>
      <c r="G45" s="312"/>
      <c r="H45" s="58">
        <v>-0.1</v>
      </c>
    </row>
    <row r="46" spans="1:16" ht="12" customHeight="1">
      <c r="A46" s="85" t="s">
        <v>100</v>
      </c>
      <c r="B46" s="310" t="s">
        <v>110</v>
      </c>
      <c r="C46" s="311"/>
      <c r="D46" s="311"/>
      <c r="E46" s="311"/>
      <c r="F46" s="311"/>
      <c r="G46" s="312"/>
      <c r="H46" s="58">
        <v>-0.11</v>
      </c>
    </row>
    <row r="47" spans="1:16" ht="12" customHeight="1">
      <c r="A47" s="85" t="s">
        <v>102</v>
      </c>
      <c r="B47" s="310" t="s">
        <v>111</v>
      </c>
      <c r="C47" s="311"/>
      <c r="D47" s="311"/>
      <c r="E47" s="311"/>
      <c r="F47" s="311"/>
      <c r="G47" s="312"/>
      <c r="H47" s="58">
        <v>-0.18</v>
      </c>
    </row>
    <row r="48" spans="1:16" ht="12" customHeight="1"/>
    <row r="49" ht="12" customHeight="1"/>
  </sheetData>
  <mergeCells count="51">
    <mergeCell ref="A5:B5"/>
    <mergeCell ref="C5:D5"/>
    <mergeCell ref="A7:E7"/>
    <mergeCell ref="G7:K7"/>
    <mergeCell ref="M7:Q7"/>
    <mergeCell ref="B47:G47"/>
    <mergeCell ref="B42:G42"/>
    <mergeCell ref="B43:G43"/>
    <mergeCell ref="B44:G44"/>
    <mergeCell ref="B45:G45"/>
    <mergeCell ref="B46:G46"/>
    <mergeCell ref="A39:B39"/>
    <mergeCell ref="F36:H36"/>
    <mergeCell ref="F37:H37"/>
    <mergeCell ref="A36:C36"/>
    <mergeCell ref="B40:G41"/>
    <mergeCell ref="H40:H41"/>
    <mergeCell ref="A40:A41"/>
    <mergeCell ref="F33:H33"/>
    <mergeCell ref="F34:H34"/>
    <mergeCell ref="F35:H35"/>
    <mergeCell ref="A6:H6"/>
    <mergeCell ref="I6:Q6"/>
    <mergeCell ref="A24:D24"/>
    <mergeCell ref="A23:E23"/>
    <mergeCell ref="F31:H31"/>
    <mergeCell ref="A26:D26"/>
    <mergeCell ref="F28:H28"/>
    <mergeCell ref="F29:H29"/>
    <mergeCell ref="F32:H32"/>
    <mergeCell ref="A32:C32"/>
    <mergeCell ref="A33:C33"/>
    <mergeCell ref="A34:C34"/>
    <mergeCell ref="A35:C35"/>
    <mergeCell ref="F1:Q1"/>
    <mergeCell ref="F2:Q2"/>
    <mergeCell ref="F30:H30"/>
    <mergeCell ref="F26:H26"/>
    <mergeCell ref="F27:H27"/>
    <mergeCell ref="F3:O3"/>
    <mergeCell ref="A27:C27"/>
    <mergeCell ref="A28:C28"/>
    <mergeCell ref="A29:C29"/>
    <mergeCell ref="A30:C30"/>
    <mergeCell ref="A31:C31"/>
    <mergeCell ref="N34:P36"/>
    <mergeCell ref="N32:P32"/>
    <mergeCell ref="N26:P26"/>
    <mergeCell ref="N27:P27"/>
    <mergeCell ref="N28:P28"/>
    <mergeCell ref="N30:P31"/>
  </mergeCells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showGridLines="0" zoomScaleNormal="100" workbookViewId="0">
      <selection activeCell="A7" sqref="A7:E7"/>
    </sheetView>
  </sheetViews>
  <sheetFormatPr defaultRowHeight="11.25"/>
  <cols>
    <col min="1" max="5" width="7.7109375" style="115" customWidth="1"/>
    <col min="6" max="6" width="2" style="115" customWidth="1"/>
    <col min="7" max="19" width="7.7109375" style="115" customWidth="1"/>
    <col min="20" max="16384" width="9.140625" style="115"/>
  </cols>
  <sheetData>
    <row r="1" spans="1:17" ht="15.75" customHeight="1">
      <c r="A1" s="83"/>
      <c r="B1" s="92"/>
      <c r="C1" s="92"/>
      <c r="D1" s="119"/>
      <c r="E1" s="91"/>
      <c r="F1" s="206" t="s">
        <v>9</v>
      </c>
      <c r="G1" s="207"/>
      <c r="H1" s="207"/>
      <c r="I1" s="207"/>
      <c r="J1" s="207"/>
      <c r="K1" s="207"/>
      <c r="L1" s="207"/>
      <c r="M1" s="207"/>
      <c r="N1" s="207"/>
      <c r="O1" s="207"/>
      <c r="P1" s="91"/>
      <c r="Q1" s="91"/>
    </row>
    <row r="2" spans="1:17" ht="15.75" customHeight="1">
      <c r="A2" s="93"/>
      <c r="B2" s="93"/>
      <c r="C2" s="93"/>
      <c r="D2" s="93"/>
      <c r="E2" s="91"/>
      <c r="F2" s="207" t="s">
        <v>7</v>
      </c>
      <c r="G2" s="207"/>
      <c r="H2" s="207"/>
      <c r="I2" s="207"/>
      <c r="J2" s="207"/>
      <c r="K2" s="207"/>
      <c r="L2" s="207"/>
      <c r="M2" s="207"/>
      <c r="N2" s="207"/>
      <c r="O2" s="207"/>
      <c r="P2" s="91"/>
      <c r="Q2" s="91"/>
    </row>
    <row r="3" spans="1:17" ht="15.75" customHeight="1">
      <c r="A3" s="93"/>
      <c r="B3" s="93"/>
      <c r="C3" s="93"/>
      <c r="D3" s="93"/>
      <c r="E3" s="91"/>
      <c r="F3" s="207"/>
      <c r="G3" s="207"/>
      <c r="H3" s="207"/>
      <c r="I3" s="207"/>
      <c r="J3" s="207"/>
      <c r="K3" s="207"/>
      <c r="L3" s="207"/>
      <c r="M3" s="207"/>
      <c r="N3" s="207"/>
      <c r="O3" s="91"/>
      <c r="P3" s="91"/>
      <c r="Q3" s="91"/>
    </row>
    <row r="4" spans="1:17" ht="15.75" customHeight="1">
      <c r="A4" s="93"/>
      <c r="B4" s="93"/>
      <c r="C4" s="93"/>
      <c r="D4" s="93"/>
      <c r="E4" s="91"/>
      <c r="F4" s="82"/>
      <c r="G4" s="41"/>
      <c r="H4" s="92"/>
      <c r="I4" s="91"/>
      <c r="J4" s="91"/>
      <c r="K4" s="91"/>
      <c r="L4" s="81"/>
      <c r="M4" s="91"/>
      <c r="N4" s="91"/>
      <c r="O4" s="91"/>
      <c r="P4" s="91"/>
      <c r="Q4" s="91"/>
    </row>
    <row r="5" spans="1:17" ht="12" customHeight="1" thickBot="1">
      <c r="A5" s="313" t="s">
        <v>8</v>
      </c>
      <c r="B5" s="313"/>
      <c r="C5" s="314">
        <f>Data!J2</f>
        <v>0</v>
      </c>
      <c r="D5" s="314"/>
      <c r="F5" s="91"/>
      <c r="G5" s="41" t="s">
        <v>0</v>
      </c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12" customHeight="1" thickBot="1">
      <c r="A6" s="327" t="s">
        <v>249</v>
      </c>
      <c r="B6" s="328"/>
      <c r="C6" s="328"/>
      <c r="D6" s="328"/>
      <c r="E6" s="218" t="s">
        <v>250</v>
      </c>
      <c r="F6" s="218"/>
      <c r="G6" s="218"/>
      <c r="H6" s="218"/>
      <c r="I6" s="218"/>
      <c r="J6" s="218"/>
      <c r="K6" s="219"/>
      <c r="L6"/>
      <c r="M6"/>
      <c r="N6"/>
      <c r="O6"/>
      <c r="P6"/>
      <c r="Q6" s="91"/>
    </row>
    <row r="7" spans="1:17" ht="12" customHeight="1" thickBot="1">
      <c r="A7" s="333" t="s">
        <v>1</v>
      </c>
      <c r="B7" s="336"/>
      <c r="C7" s="336"/>
      <c r="D7" s="334"/>
      <c r="E7" s="335"/>
      <c r="F7" s="67"/>
      <c r="G7" s="333" t="s">
        <v>3</v>
      </c>
      <c r="H7" s="334"/>
      <c r="I7" s="334"/>
      <c r="J7" s="334"/>
      <c r="K7" s="335"/>
      <c r="L7" s="52"/>
      <c r="M7" s="52"/>
      <c r="N7" s="52"/>
      <c r="O7" s="52"/>
      <c r="P7" s="52"/>
      <c r="Q7" s="91"/>
    </row>
    <row r="8" spans="1:17" ht="12" customHeight="1" thickBot="1">
      <c r="A8" s="88" t="s">
        <v>4</v>
      </c>
      <c r="B8" s="87">
        <v>15</v>
      </c>
      <c r="C8" s="87">
        <v>30</v>
      </c>
      <c r="D8" s="62">
        <v>45</v>
      </c>
      <c r="E8" s="59">
        <v>60</v>
      </c>
      <c r="F8" s="80"/>
      <c r="G8" s="68" t="s">
        <v>4</v>
      </c>
      <c r="H8" s="62">
        <v>15</v>
      </c>
      <c r="I8" s="62">
        <v>30</v>
      </c>
      <c r="J8" s="62">
        <v>45</v>
      </c>
      <c r="K8" s="89">
        <v>60</v>
      </c>
      <c r="L8" s="52"/>
      <c r="M8" s="52"/>
      <c r="N8" s="52"/>
      <c r="O8" s="52"/>
      <c r="P8" s="52"/>
      <c r="Q8" s="91"/>
    </row>
    <row r="9" spans="1:17" ht="12" customHeight="1">
      <c r="A9" s="168" t="str">
        <f>IF(ISNA(VLOOKUP($A$6&amp;" "&amp;$A$7&amp;" "&amp;1,Data!$A:$K,5,0)),"-",VLOOKUP($A$6&amp;" "&amp;$A$7&amp;" "&amp;1,Data!$A:$K,5,0))</f>
        <v>-</v>
      </c>
      <c r="B9" s="169" t="str">
        <f>IF(ISNA(VLOOKUP($A$6&amp;" "&amp;$A$7&amp;" "&amp;1,Data!$A:$K,6,0)),"-",VLOOKUP($A$6&amp;" "&amp;$A$7&amp;" "&amp;1,Data!$A:$K,6,0))</f>
        <v>-</v>
      </c>
      <c r="C9" s="169" t="str">
        <f>IF(ISNA(VLOOKUP($A$6&amp;" "&amp;$A$7&amp;" "&amp;1,Data!$A:$K,7,0)),"-",VLOOKUP($A$6&amp;" "&amp;$A$7&amp;" "&amp;1,Data!$A:$K,7,0))</f>
        <v>-</v>
      </c>
      <c r="D9" s="169" t="str">
        <f>IF(ISNA(VLOOKUP($A$6&amp;" "&amp;$A$7&amp;" "&amp;1,Data!$A:$K,8,0)),"-",VLOOKUP($A$6&amp;" "&amp;$A$7&amp;" "&amp;1,Data!$A:$K,8,0))</f>
        <v>-</v>
      </c>
      <c r="E9" s="170" t="str">
        <f>IF(ISNA(VLOOKUP($A$6&amp;" "&amp;$A$7&amp;" "&amp;1,Data!$A:$K,9,0)),"-",VLOOKUP($A$6&amp;" "&amp;$A$7&amp;" "&amp;1,Data!$A:$K,9,0))</f>
        <v>-</v>
      </c>
      <c r="F9" s="90"/>
      <c r="G9" s="168" t="str">
        <f>IF(ISNA(VLOOKUP($A$6&amp;" "&amp;$G$7&amp;" "&amp;1,Data!$A:$K,5,0)),"-",VLOOKUP($A$6&amp;" "&amp;$G$7&amp;" "&amp;1,Data!$A:$K,5,0))</f>
        <v>-</v>
      </c>
      <c r="H9" s="169" t="str">
        <f>IF(ISNA(VLOOKUP($A$6&amp;" "&amp;$G$7&amp;" "&amp;1,Data!$A:$K,6,0)),"-",VLOOKUP($A$6&amp;" "&amp;$G$7&amp;" "&amp;1,Data!$A:$K,6,0))</f>
        <v>-</v>
      </c>
      <c r="I9" s="169" t="str">
        <f>IF(ISNA(VLOOKUP($A$6&amp;" "&amp;$G$7&amp;" "&amp;1,Data!$A:$K,7,0)),"-",VLOOKUP($A$6&amp;" "&amp;$G$7&amp;" "&amp;1,Data!$A:$K,7,0))</f>
        <v>-</v>
      </c>
      <c r="J9" s="169" t="str">
        <f>IF(ISNA(VLOOKUP($A$6&amp;" "&amp;$G$7&amp;" "&amp;1,Data!$A:$K,8,0)),"-",VLOOKUP($A$6&amp;" "&amp;$G$7&amp;" "&amp;1,Data!$A:$K,8,0))</f>
        <v>-</v>
      </c>
      <c r="K9" s="170" t="str">
        <f>IF(ISNA(VLOOKUP($A$6&amp;" "&amp;$G$7&amp;" "&amp;1,Data!$A:$K,9,0)),"-",VLOOKUP($A$6&amp;" "&amp;$G$7&amp;" "&amp;1,Data!$A:$K,9,0))</f>
        <v>-</v>
      </c>
      <c r="L9" s="52"/>
      <c r="M9" s="52"/>
      <c r="N9" s="52"/>
      <c r="O9" s="52"/>
      <c r="P9" s="52"/>
      <c r="Q9" s="91"/>
    </row>
    <row r="10" spans="1:17" ht="12" customHeight="1">
      <c r="A10" s="171" t="str">
        <f>IF(ISNA(VLOOKUP($A$6&amp;" "&amp;$A$7&amp;" "&amp;2,Data!$A:$K,5,0)),"-",VLOOKUP($A$6&amp;" "&amp;$A$7&amp;" "&amp;2,Data!$A:$K,5,0))</f>
        <v>-</v>
      </c>
      <c r="B10" s="172" t="str">
        <f>IF(ISNA(VLOOKUP($A$6&amp;" "&amp;$A$7&amp;" "&amp;2,Data!$A:$K,6,0)),"-",VLOOKUP($A$6&amp;" "&amp;$A$7&amp;" "&amp;2,Data!$A:$K,6,0))</f>
        <v>-</v>
      </c>
      <c r="C10" s="172" t="str">
        <f>IF(ISNA(VLOOKUP($A$6&amp;" "&amp;$A$7&amp;" "&amp;2,Data!$A:$K,7,0)),"-",VLOOKUP($A$6&amp;" "&amp;$A$7&amp;" "&amp;2,Data!$A:$K,7,0))</f>
        <v>-</v>
      </c>
      <c r="D10" s="172" t="str">
        <f>IF(ISNA(VLOOKUP($A$6&amp;" "&amp;$A$7&amp;" "&amp;2,Data!$A:$K,8,0)),"-",VLOOKUP($A$6&amp;" "&amp;$A$7&amp;" "&amp;2,Data!$A:$K,8,0))</f>
        <v>-</v>
      </c>
      <c r="E10" s="173" t="str">
        <f>IF(ISNA(VLOOKUP($A$6&amp;" "&amp;$A$7&amp;" "&amp;2,Data!$A:$K,9,0)),"-",VLOOKUP($A$6&amp;" "&amp;$A$7&amp;" "&amp;2,Data!$A:$K,9,0))</f>
        <v>-</v>
      </c>
      <c r="F10" s="90"/>
      <c r="G10" s="171" t="str">
        <f>IF(ISNA(VLOOKUP($A$6&amp;" "&amp;$G$7&amp;" "&amp;2,Data!$A:$K,5,0)),"-",VLOOKUP($A$6&amp;" "&amp;$G$7&amp;" "&amp;2,Data!$A:$K,5,0))</f>
        <v>-</v>
      </c>
      <c r="H10" s="172" t="str">
        <f>IF(ISNA(VLOOKUP($A$6&amp;" "&amp;$G$7&amp;" "&amp;2,Data!$A:$K,6,0)),"-",VLOOKUP($A$6&amp;" "&amp;$G$7&amp;" "&amp;2,Data!$A:$K,6,0))</f>
        <v>-</v>
      </c>
      <c r="I10" s="172" t="str">
        <f>IF(ISNA(VLOOKUP($A$6&amp;" "&amp;$G$7&amp;" "&amp;2,Data!$A:$K,7,0)),"-",VLOOKUP($A$6&amp;" "&amp;$G$7&amp;" "&amp;2,Data!$A:$K,7,0))</f>
        <v>-</v>
      </c>
      <c r="J10" s="172" t="str">
        <f>IF(ISNA(VLOOKUP($A$6&amp;" "&amp;$G$7&amp;" "&amp;2,Data!$A:$K,8,0)),"-",VLOOKUP($A$6&amp;" "&amp;$G$7&amp;" "&amp;2,Data!$A:$K,8,0))</f>
        <v>-</v>
      </c>
      <c r="K10" s="173" t="str">
        <f>IF(ISNA(VLOOKUP($A$6&amp;" "&amp;$G$7&amp;" "&amp;2,Data!$A:$K,9,0)),"-",VLOOKUP($A$6&amp;" "&amp;$G$7&amp;" "&amp;2,Data!$A:$K,9,0))</f>
        <v>-</v>
      </c>
      <c r="L10" s="52"/>
      <c r="M10" s="52"/>
      <c r="N10" s="52"/>
      <c r="O10" s="52"/>
      <c r="P10" s="52"/>
      <c r="Q10" s="91"/>
    </row>
    <row r="11" spans="1:17" ht="12" customHeight="1">
      <c r="A11" s="171" t="str">
        <f>IF(ISNA(VLOOKUP($A$6&amp;" "&amp;$A$7&amp;" "&amp;3,Data!$A:$K,5,0)),"-",VLOOKUP($A$6&amp;" "&amp;$A$7&amp;" "&amp;3,Data!$A:$K,5,0))</f>
        <v>-</v>
      </c>
      <c r="B11" s="172" t="str">
        <f>IF(ISNA(VLOOKUP($A$6&amp;" "&amp;$A$7&amp;" "&amp;3,Data!$A:$K,6,0)),"-",VLOOKUP($A$6&amp;" "&amp;$A$7&amp;" "&amp;3,Data!$A:$K,6,0))</f>
        <v>-</v>
      </c>
      <c r="C11" s="172" t="str">
        <f>IF(ISNA(VLOOKUP($A$6&amp;" "&amp;$A$7&amp;" "&amp;3,Data!$A:$K,7,0)),"-",VLOOKUP($A$6&amp;" "&amp;$A$7&amp;" "&amp;3,Data!$A:$K,7,0))</f>
        <v>-</v>
      </c>
      <c r="D11" s="172" t="str">
        <f>IF(ISNA(VLOOKUP($A$6&amp;" "&amp;$A$7&amp;" "&amp;3,Data!$A:$K,8,0)),"-",VLOOKUP($A$6&amp;" "&amp;$A$7&amp;" "&amp;3,Data!$A:$K,8,0))</f>
        <v>-</v>
      </c>
      <c r="E11" s="173" t="str">
        <f>IF(ISNA(VLOOKUP($A$6&amp;" "&amp;$A$7&amp;" "&amp;3,Data!$A:$K,9,0)),"-",VLOOKUP($A$6&amp;" "&amp;$A$7&amp;" "&amp;3,Data!$A:$K,9,0))</f>
        <v>-</v>
      </c>
      <c r="F11" s="90"/>
      <c r="G11" s="171" t="str">
        <f>IF(ISNA(VLOOKUP($A$6&amp;" "&amp;$G$7&amp;" "&amp;3,Data!$A:$K,5,0)),"-",VLOOKUP($A$6&amp;" "&amp;$G$7&amp;" "&amp;3,Data!$A:$K,5,0))</f>
        <v>-</v>
      </c>
      <c r="H11" s="172" t="str">
        <f>IF(ISNA(VLOOKUP($A$6&amp;" "&amp;$G$7&amp;" "&amp;3,Data!$A:$K,6,0)),"-",VLOOKUP($A$6&amp;" "&amp;$G$7&amp;" "&amp;3,Data!$A:$K,6,0))</f>
        <v>-</v>
      </c>
      <c r="I11" s="172" t="str">
        <f>IF(ISNA(VLOOKUP($A$6&amp;" "&amp;$G$7&amp;" "&amp;3,Data!$A:$K,7,0)),"-",VLOOKUP($A$6&amp;" "&amp;$G$7&amp;" "&amp;3,Data!$A:$K,7,0))</f>
        <v>-</v>
      </c>
      <c r="J11" s="172" t="str">
        <f>IF(ISNA(VLOOKUP($A$6&amp;" "&amp;$G$7&amp;" "&amp;3,Data!$A:$K,8,0)),"-",VLOOKUP($A$6&amp;" "&amp;$G$7&amp;" "&amp;3,Data!$A:$K,8,0))</f>
        <v>-</v>
      </c>
      <c r="K11" s="173" t="str">
        <f>IF(ISNA(VLOOKUP($A$6&amp;" "&amp;$G$7&amp;" "&amp;3,Data!$A:$K,9,0)),"-",VLOOKUP($A$6&amp;" "&amp;$G$7&amp;" "&amp;3,Data!$A:$K,9,0))</f>
        <v>-</v>
      </c>
      <c r="L11" s="52"/>
      <c r="M11" s="52"/>
      <c r="N11" s="52"/>
      <c r="O11" s="52"/>
      <c r="P11" s="52"/>
      <c r="Q11" s="91"/>
    </row>
    <row r="12" spans="1:17" ht="12" customHeight="1">
      <c r="A12" s="171" t="str">
        <f>IF(ISNA(VLOOKUP($A$6&amp;" "&amp;$A$7&amp;" "&amp;4,Data!$A:$K,5,0)),"-",VLOOKUP($A$6&amp;" "&amp;$A$7&amp;" "&amp;4,Data!$A:$K,5,0))</f>
        <v>-</v>
      </c>
      <c r="B12" s="172" t="str">
        <f>IF(ISNA(VLOOKUP($A$6&amp;" "&amp;$A$7&amp;" "&amp;4,Data!$A:$K,6,0)),"-",VLOOKUP($A$6&amp;" "&amp;$A$7&amp;" "&amp;4,Data!$A:$K,6,0))</f>
        <v>-</v>
      </c>
      <c r="C12" s="172" t="str">
        <f>IF(ISNA(VLOOKUP($A$6&amp;" "&amp;$A$7&amp;" "&amp;4,Data!$A:$K,7,0)),"-",VLOOKUP($A$6&amp;" "&amp;$A$7&amp;" "&amp;4,Data!$A:$K,7,0))</f>
        <v>-</v>
      </c>
      <c r="D12" s="172" t="str">
        <f>IF(ISNA(VLOOKUP($A$6&amp;" "&amp;$A$7&amp;" "&amp;4,Data!$A:$K,8,0)),"-",VLOOKUP($A$6&amp;" "&amp;$A$7&amp;" "&amp;4,Data!$A:$K,8,0))</f>
        <v>-</v>
      </c>
      <c r="E12" s="173" t="str">
        <f>IF(ISNA(VLOOKUP($A$6&amp;" "&amp;$A$7&amp;" "&amp;4,Data!$A:$K,9,0)),"-",VLOOKUP($A$6&amp;" "&amp;$A$7&amp;" "&amp;4,Data!$A:$K,9,0))</f>
        <v>-</v>
      </c>
      <c r="F12" s="90"/>
      <c r="G12" s="171" t="str">
        <f>IF(ISNA(VLOOKUP($A$6&amp;" "&amp;$G$7&amp;" "&amp;4,Data!$A:$K,5,0)),"-",VLOOKUP($A$6&amp;" "&amp;$G$7&amp;" "&amp;4,Data!$A:$K,5,0))</f>
        <v>-</v>
      </c>
      <c r="H12" s="172" t="str">
        <f>IF(ISNA(VLOOKUP($A$6&amp;" "&amp;$G$7&amp;" "&amp;4,Data!$A:$K,6,0)),"-",VLOOKUP($A$6&amp;" "&amp;$G$7&amp;" "&amp;4,Data!$A:$K,6,0))</f>
        <v>-</v>
      </c>
      <c r="I12" s="172" t="str">
        <f>IF(ISNA(VLOOKUP($A$6&amp;" "&amp;$G$7&amp;" "&amp;4,Data!$A:$K,7,0)),"-",VLOOKUP($A$6&amp;" "&amp;$G$7&amp;" "&amp;4,Data!$A:$K,7,0))</f>
        <v>-</v>
      </c>
      <c r="J12" s="172" t="str">
        <f>IF(ISNA(VLOOKUP($A$6&amp;" "&amp;$G$7&amp;" "&amp;4,Data!$A:$K,8,0)),"-",VLOOKUP($A$6&amp;" "&amp;$G$7&amp;" "&amp;4,Data!$A:$K,8,0))</f>
        <v>-</v>
      </c>
      <c r="K12" s="173" t="str">
        <f>IF(ISNA(VLOOKUP($A$6&amp;" "&amp;$G$7&amp;" "&amp;4,Data!$A:$K,9,0)),"-",VLOOKUP($A$6&amp;" "&amp;$G$7&amp;" "&amp;4,Data!$A:$K,9,0))</f>
        <v>-</v>
      </c>
      <c r="L12" s="52"/>
      <c r="M12" s="52"/>
      <c r="N12" s="52"/>
      <c r="O12" s="52"/>
      <c r="P12" s="52"/>
      <c r="Q12" s="91"/>
    </row>
    <row r="13" spans="1:17" ht="12" customHeight="1">
      <c r="A13" s="171" t="str">
        <f>IF(ISNA(VLOOKUP($A$6&amp;" "&amp;$A$7&amp;" "&amp;5,Data!$A:$K,5,0)),"-",VLOOKUP($A$6&amp;" "&amp;$A$7&amp;" "&amp;5,Data!$A:$K,5,0))</f>
        <v>-</v>
      </c>
      <c r="B13" s="172" t="str">
        <f>IF(ISNA(VLOOKUP($A$6&amp;" "&amp;$A$7&amp;" "&amp;5,Data!$A:$K,6,0)),"-",VLOOKUP($A$6&amp;" "&amp;$A$7&amp;" "&amp;5,Data!$A:$K,6,0))</f>
        <v>-</v>
      </c>
      <c r="C13" s="172" t="str">
        <f>IF(ISNA(VLOOKUP($A$6&amp;" "&amp;$A$7&amp;" "&amp;5,Data!$A:$K,7,0)),"-",VLOOKUP($A$6&amp;" "&amp;$A$7&amp;" "&amp;5,Data!$A:$K,7,0))</f>
        <v>-</v>
      </c>
      <c r="D13" s="172" t="str">
        <f>IF(ISNA(VLOOKUP($A$6&amp;" "&amp;$A$7&amp;" "&amp;5,Data!$A:$K,8,0)),"-",VLOOKUP($A$6&amp;" "&amp;$A$7&amp;" "&amp;5,Data!$A:$K,8,0))</f>
        <v>-</v>
      </c>
      <c r="E13" s="173" t="str">
        <f>IF(ISNA(VLOOKUP($A$6&amp;" "&amp;$A$7&amp;" "&amp;5,Data!$A:$K,9,0)),"-",VLOOKUP($A$6&amp;" "&amp;$A$7&amp;" "&amp;5,Data!$A:$K,9,0))</f>
        <v>-</v>
      </c>
      <c r="F13" s="90"/>
      <c r="G13" s="171" t="str">
        <f>IF(ISNA(VLOOKUP($A$6&amp;" "&amp;$G$7&amp;" "&amp;5,Data!$A:$K,5,0)),"-",VLOOKUP($A$6&amp;" "&amp;$G$7&amp;" "&amp;5,Data!$A:$K,5,0))</f>
        <v>-</v>
      </c>
      <c r="H13" s="172" t="str">
        <f>IF(ISNA(VLOOKUP($A$6&amp;" "&amp;$G$7&amp;" "&amp;5,Data!$A:$K,6,0)),"-",VLOOKUP($A$6&amp;" "&amp;$G$7&amp;" "&amp;5,Data!$A:$K,6,0))</f>
        <v>-</v>
      </c>
      <c r="I13" s="172" t="str">
        <f>IF(ISNA(VLOOKUP($A$6&amp;" "&amp;$G$7&amp;" "&amp;5,Data!$A:$K,7,0)),"-",VLOOKUP($A$6&amp;" "&amp;$G$7&amp;" "&amp;5,Data!$A:$K,7,0))</f>
        <v>-</v>
      </c>
      <c r="J13" s="172" t="str">
        <f>IF(ISNA(VLOOKUP($A$6&amp;" "&amp;$G$7&amp;" "&amp;5,Data!$A:$K,8,0)),"-",VLOOKUP($A$6&amp;" "&amp;$G$7&amp;" "&amp;5,Data!$A:$K,8,0))</f>
        <v>-</v>
      </c>
      <c r="K13" s="173" t="str">
        <f>IF(ISNA(VLOOKUP($A$6&amp;" "&amp;$G$7&amp;" "&amp;5,Data!$A:$K,9,0)),"-",VLOOKUP($A$6&amp;" "&amp;$G$7&amp;" "&amp;5,Data!$A:$K,9,0))</f>
        <v>-</v>
      </c>
      <c r="L13" s="52"/>
      <c r="M13" s="52"/>
      <c r="N13" s="52"/>
      <c r="O13" s="52"/>
      <c r="P13" s="52"/>
      <c r="Q13" s="91"/>
    </row>
    <row r="14" spans="1:17" ht="12" customHeight="1">
      <c r="A14" s="171" t="str">
        <f>IF(ISNA(VLOOKUP($A$6&amp;" "&amp;$A$7&amp;" "&amp;6,Data!$A:$K,5,0)),"-",VLOOKUP($A$6&amp;" "&amp;$A$7&amp;" "&amp;6,Data!$A:$K,5,0))</f>
        <v>-</v>
      </c>
      <c r="B14" s="172" t="str">
        <f>IF(ISNA(VLOOKUP($A$6&amp;" "&amp;$A$7&amp;" "&amp;6,Data!$A:$K,6,0)),"-",VLOOKUP($A$6&amp;" "&amp;$A$7&amp;" "&amp;6,Data!$A:$K,6,0))</f>
        <v>-</v>
      </c>
      <c r="C14" s="172" t="str">
        <f>IF(ISNA(VLOOKUP($A$6&amp;" "&amp;$A$7&amp;" "&amp;6,Data!$A:$K,7,0)),"-",VLOOKUP($A$6&amp;" "&amp;$A$7&amp;" "&amp;6,Data!$A:$K,7,0))</f>
        <v>-</v>
      </c>
      <c r="D14" s="172" t="str">
        <f>IF(ISNA(VLOOKUP($A$6&amp;" "&amp;$A$7&amp;" "&amp;6,Data!$A:$K,8,0)),"-",VLOOKUP($A$6&amp;" "&amp;$A$7&amp;" "&amp;6,Data!$A:$K,8,0))</f>
        <v>-</v>
      </c>
      <c r="E14" s="173" t="str">
        <f>IF(ISNA(VLOOKUP($A$6&amp;" "&amp;$A$7&amp;" "&amp;6,Data!$A:$K,9,0)),"-",VLOOKUP($A$6&amp;" "&amp;$A$7&amp;" "&amp;6,Data!$A:$K,9,0))</f>
        <v>-</v>
      </c>
      <c r="F14" s="90"/>
      <c r="G14" s="171" t="str">
        <f>IF(ISNA(VLOOKUP($A$6&amp;" "&amp;$G$7&amp;" "&amp;6,Data!$A:$K,5,0)),"-",VLOOKUP($A$6&amp;" "&amp;$G$7&amp;" "&amp;6,Data!$A:$K,5,0))</f>
        <v>-</v>
      </c>
      <c r="H14" s="172" t="str">
        <f>IF(ISNA(VLOOKUP($A$6&amp;" "&amp;$G$7&amp;" "&amp;6,Data!$A:$K,6,0)),"-",VLOOKUP($A$6&amp;" "&amp;$G$7&amp;" "&amp;6,Data!$A:$K,6,0))</f>
        <v>-</v>
      </c>
      <c r="I14" s="172" t="str">
        <f>IF(ISNA(VLOOKUP($A$6&amp;" "&amp;$G$7&amp;" "&amp;6,Data!$A:$K,7,0)),"-",VLOOKUP($A$6&amp;" "&amp;$G$7&amp;" "&amp;6,Data!$A:$K,7,0))</f>
        <v>-</v>
      </c>
      <c r="J14" s="172" t="str">
        <f>IF(ISNA(VLOOKUP($A$6&amp;" "&amp;$G$7&amp;" "&amp;6,Data!$A:$K,8,0)),"-",VLOOKUP($A$6&amp;" "&amp;$G$7&amp;" "&amp;6,Data!$A:$K,8,0))</f>
        <v>-</v>
      </c>
      <c r="K14" s="173" t="str">
        <f>IF(ISNA(VLOOKUP($A$6&amp;" "&amp;$G$7&amp;" "&amp;6,Data!$A:$K,9,0)),"-",VLOOKUP($A$6&amp;" "&amp;$G$7&amp;" "&amp;6,Data!$A:$K,9,0))</f>
        <v>-</v>
      </c>
      <c r="L14" s="52"/>
      <c r="M14" s="52"/>
      <c r="N14" s="52"/>
      <c r="O14" s="52"/>
      <c r="P14" s="52"/>
      <c r="Q14" s="91"/>
    </row>
    <row r="15" spans="1:17" ht="12" customHeight="1">
      <c r="A15" s="171" t="str">
        <f>IF(ISNA(VLOOKUP($A$6&amp;" "&amp;$A$7&amp;" "&amp;7,Data!$A:$K,5,0)),"-",VLOOKUP($A$6&amp;" "&amp;$A$7&amp;" "&amp;7,Data!$A:$K,5,0))</f>
        <v>-</v>
      </c>
      <c r="B15" s="172" t="str">
        <f>IF(ISNA(VLOOKUP($A$6&amp;" "&amp;$A$7&amp;" "&amp;7,Data!$A:$K,6,0)),"-",VLOOKUP($A$6&amp;" "&amp;$A$7&amp;" "&amp;7,Data!$A:$K,6,0))</f>
        <v>-</v>
      </c>
      <c r="C15" s="172" t="str">
        <f>IF(ISNA(VLOOKUP($A$6&amp;" "&amp;$A$7&amp;" "&amp;7,Data!$A:$K,7,0)),"-",VLOOKUP($A$6&amp;" "&amp;$A$7&amp;" "&amp;7,Data!$A:$K,7,0))</f>
        <v>-</v>
      </c>
      <c r="D15" s="172" t="str">
        <f>IF(ISNA(VLOOKUP($A$6&amp;" "&amp;$A$7&amp;" "&amp;7,Data!$A:$K,8,0)),"-",VLOOKUP($A$6&amp;" "&amp;$A$7&amp;" "&amp;7,Data!$A:$K,8,0))</f>
        <v>-</v>
      </c>
      <c r="E15" s="173" t="str">
        <f>IF(ISNA(VLOOKUP($A$6&amp;" "&amp;$A$7&amp;" "&amp;7,Data!$A:$K,9,0)),"-",VLOOKUP($A$6&amp;" "&amp;$A$7&amp;" "&amp;7,Data!$A:$K,9,0))</f>
        <v>-</v>
      </c>
      <c r="F15" s="90"/>
      <c r="G15" s="171" t="str">
        <f>IF(ISNA(VLOOKUP($A$6&amp;" "&amp;$G$7&amp;" "&amp;7,Data!$A:$K,5,0)),"-",VLOOKUP($A$6&amp;" "&amp;$G$7&amp;" "&amp;7,Data!$A:$K,5,0))</f>
        <v>-</v>
      </c>
      <c r="H15" s="172" t="str">
        <f>IF(ISNA(VLOOKUP($A$6&amp;" "&amp;$G$7&amp;" "&amp;7,Data!$A:$K,6,0)),"-",VLOOKUP($A$6&amp;" "&amp;$G$7&amp;" "&amp;7,Data!$A:$K,6,0))</f>
        <v>-</v>
      </c>
      <c r="I15" s="172" t="str">
        <f>IF(ISNA(VLOOKUP($A$6&amp;" "&amp;$G$7&amp;" "&amp;7,Data!$A:$K,7,0)),"-",VLOOKUP($A$6&amp;" "&amp;$G$7&amp;" "&amp;7,Data!$A:$K,7,0))</f>
        <v>-</v>
      </c>
      <c r="J15" s="172" t="str">
        <f>IF(ISNA(VLOOKUP($A$6&amp;" "&amp;$G$7&amp;" "&amp;7,Data!$A:$K,8,0)),"-",VLOOKUP($A$6&amp;" "&amp;$G$7&amp;" "&amp;7,Data!$A:$K,8,0))</f>
        <v>-</v>
      </c>
      <c r="K15" s="173" t="str">
        <f>IF(ISNA(VLOOKUP($A$6&amp;" "&amp;$G$7&amp;" "&amp;7,Data!$A:$K,9,0)),"-",VLOOKUP($A$6&amp;" "&amp;$G$7&amp;" "&amp;7,Data!$A:$K,9,0))</f>
        <v>-</v>
      </c>
      <c r="L15" s="52"/>
      <c r="M15" s="52"/>
      <c r="N15" s="52"/>
      <c r="O15" s="52"/>
      <c r="P15" s="52"/>
      <c r="Q15" s="91"/>
    </row>
    <row r="16" spans="1:17" ht="12" customHeight="1">
      <c r="A16" s="171" t="str">
        <f>IF(ISNA(VLOOKUP($A$6&amp;" "&amp;$A$7&amp;" "&amp;8,Data!$A:$K,5,0)),"-",VLOOKUP($A$6&amp;" "&amp;$A$7&amp;" "&amp;8,Data!$A:$K,5,0))</f>
        <v>-</v>
      </c>
      <c r="B16" s="172" t="str">
        <f>IF(ISNA(VLOOKUP($A$6&amp;" "&amp;$A$7&amp;" "&amp;8,Data!$A:$K,6,0)),"-",VLOOKUP($A$6&amp;" "&amp;$A$7&amp;" "&amp;8,Data!$A:$K,6,0))</f>
        <v>-</v>
      </c>
      <c r="C16" s="172" t="str">
        <f>IF(ISNA(VLOOKUP($A$6&amp;" "&amp;$A$7&amp;" "&amp;8,Data!$A:$K,7,0)),"-",VLOOKUP($A$6&amp;" "&amp;$A$7&amp;" "&amp;8,Data!$A:$K,7,0))</f>
        <v>-</v>
      </c>
      <c r="D16" s="172" t="str">
        <f>IF(ISNA(VLOOKUP($A$6&amp;" "&amp;$A$7&amp;" "&amp;8,Data!$A:$K,8,0)),"-",VLOOKUP($A$6&amp;" "&amp;$A$7&amp;" "&amp;8,Data!$A:$K,8,0))</f>
        <v>-</v>
      </c>
      <c r="E16" s="173" t="str">
        <f>IF(ISNA(VLOOKUP($A$6&amp;" "&amp;$A$7&amp;" "&amp;8,Data!$A:$K,9,0)),"-",VLOOKUP($A$6&amp;" "&amp;$A$7&amp;" "&amp;8,Data!$A:$K,9,0))</f>
        <v>-</v>
      </c>
      <c r="F16" s="90"/>
      <c r="G16" s="171" t="str">
        <f>IF(ISNA(VLOOKUP($A$6&amp;" "&amp;$G$7&amp;" "&amp;8,Data!$A:$K,5,0)),"-",VLOOKUP($A$6&amp;" "&amp;$G$7&amp;" "&amp;8,Data!$A:$K,5,0))</f>
        <v>-</v>
      </c>
      <c r="H16" s="172" t="str">
        <f>IF(ISNA(VLOOKUP($A$6&amp;" "&amp;$G$7&amp;" "&amp;8,Data!$A:$K,6,0)),"-",VLOOKUP($A$6&amp;" "&amp;$G$7&amp;" "&amp;8,Data!$A:$K,6,0))</f>
        <v>-</v>
      </c>
      <c r="I16" s="172" t="str">
        <f>IF(ISNA(VLOOKUP($A$6&amp;" "&amp;$G$7&amp;" "&amp;8,Data!$A:$K,7,0)),"-",VLOOKUP($A$6&amp;" "&amp;$G$7&amp;" "&amp;8,Data!$A:$K,7,0))</f>
        <v>-</v>
      </c>
      <c r="J16" s="172" t="str">
        <f>IF(ISNA(VLOOKUP($A$6&amp;" "&amp;$G$7&amp;" "&amp;8,Data!$A:$K,8,0)),"-",VLOOKUP($A$6&amp;" "&amp;$G$7&amp;" "&amp;8,Data!$A:$K,8,0))</f>
        <v>-</v>
      </c>
      <c r="K16" s="173" t="str">
        <f>IF(ISNA(VLOOKUP($A$6&amp;" "&amp;$G$7&amp;" "&amp;8,Data!$A:$K,9,0)),"-",VLOOKUP($A$6&amp;" "&amp;$G$7&amp;" "&amp;8,Data!$A:$K,9,0))</f>
        <v>-</v>
      </c>
      <c r="L16" s="52"/>
      <c r="M16" s="52"/>
      <c r="N16" s="52"/>
      <c r="O16" s="52"/>
      <c r="P16" s="52"/>
      <c r="Q16" s="91"/>
    </row>
    <row r="17" spans="1:17" s="158" customFormat="1" ht="12" customHeight="1">
      <c r="A17" s="174" t="str">
        <f>IF(ISNA(VLOOKUP($A$6&amp;" "&amp;$A$7&amp;" "&amp;9,Data!$A:$K,5,0)),"-",VLOOKUP($A$6&amp;" "&amp;$A$7&amp;" "&amp;9,Data!$A:$K,5,0))</f>
        <v>-</v>
      </c>
      <c r="B17" s="175" t="str">
        <f>IF(ISNA(VLOOKUP($A$6&amp;" "&amp;$A$7&amp;" "&amp;9,Data!$A:$K,6,0)),"-",VLOOKUP($A$6&amp;" "&amp;$A$7&amp;" "&amp;9,Data!$A:$K,6,0))</f>
        <v>-</v>
      </c>
      <c r="C17" s="175" t="str">
        <f>IF(ISNA(VLOOKUP($A$6&amp;" "&amp;$A$7&amp;" "&amp;9,Data!$A:$K,7,0)),"-",VLOOKUP($A$6&amp;" "&amp;$A$7&amp;" "&amp;9,Data!$A:$K,7,0))</f>
        <v>-</v>
      </c>
      <c r="D17" s="175" t="str">
        <f>IF(ISNA(VLOOKUP($A$6&amp;" "&amp;$A$7&amp;" "&amp;9,Data!$A:$K,8,0)),"-",VLOOKUP($A$6&amp;" "&amp;$A$7&amp;" "&amp;9,Data!$A:$K,8,0))</f>
        <v>-</v>
      </c>
      <c r="E17" s="176" t="str">
        <f>IF(ISNA(VLOOKUP($A$6&amp;" "&amp;$A$7&amp;" "&amp;9,Data!$A:$K,9,0)),"-",VLOOKUP($A$6&amp;" "&amp;$A$7&amp;" "&amp;9,Data!$A:$K,9,0))</f>
        <v>-</v>
      </c>
      <c r="F17" s="90"/>
      <c r="G17" s="174" t="str">
        <f>IF(ISNA(VLOOKUP($A$6&amp;" "&amp;$G$7&amp;" "&amp;9,Data!$A:$K,5,0)),"-",VLOOKUP($A$6&amp;" "&amp;$G$7&amp;" "&amp;9,Data!$A:$K,5,0))</f>
        <v>-</v>
      </c>
      <c r="H17" s="175" t="str">
        <f>IF(ISNA(VLOOKUP($A$6&amp;" "&amp;$G$7&amp;" "&amp;9,Data!$A:$K,6,0)),"-",VLOOKUP($A$6&amp;" "&amp;$G$7&amp;" "&amp;9,Data!$A:$K,6,0))</f>
        <v>-</v>
      </c>
      <c r="I17" s="175" t="str">
        <f>IF(ISNA(VLOOKUP($A$6&amp;" "&amp;$G$7&amp;" "&amp;9,Data!$A:$K,7,0)),"-",VLOOKUP($A$6&amp;" "&amp;$G$7&amp;" "&amp;9,Data!$A:$K,7,0))</f>
        <v>-</v>
      </c>
      <c r="J17" s="175" t="str">
        <f>IF(ISNA(VLOOKUP($A$6&amp;" "&amp;$G$7&amp;" "&amp;9,Data!$A:$K,8,0)),"-",VLOOKUP($A$6&amp;" "&amp;$G$7&amp;" "&amp;9,Data!$A:$K,8,0))</f>
        <v>-</v>
      </c>
      <c r="K17" s="176" t="str">
        <f>IF(ISNA(VLOOKUP($A$6&amp;" "&amp;$G$7&amp;" "&amp;9,Data!$A:$K,9,0)),"-",VLOOKUP($A$6&amp;" "&amp;$G$7&amp;" "&amp;9,Data!$A:$K,9,0))</f>
        <v>-</v>
      </c>
      <c r="L17" s="52"/>
      <c r="M17" s="52"/>
      <c r="N17" s="52"/>
      <c r="O17" s="52"/>
      <c r="P17" s="52"/>
      <c r="Q17" s="91"/>
    </row>
    <row r="18" spans="1:17" ht="12" customHeight="1">
      <c r="A18" s="171" t="str">
        <f>IF(ISNA(VLOOKUP($A$6&amp;" "&amp;$A$7&amp;" "&amp;10,Data!$A:$K,5,0)),"-",VLOOKUP($A$6&amp;" "&amp;$A$7&amp;" "&amp;10,Data!$A:$K,5,0))</f>
        <v>-</v>
      </c>
      <c r="B18" s="172" t="str">
        <f>IF(ISNA(VLOOKUP($A$6&amp;" "&amp;$A$7&amp;" "&amp;10,Data!$A:$K,6,0)),"-",VLOOKUP($A$6&amp;" "&amp;$A$7&amp;" "&amp;10,Data!$A:$K,6,0))</f>
        <v>-</v>
      </c>
      <c r="C18" s="172" t="str">
        <f>IF(ISNA(VLOOKUP($A$6&amp;" "&amp;$A$7&amp;" "&amp;10,Data!$A:$K,7,0)),"-",VLOOKUP($A$6&amp;" "&amp;$A$7&amp;" "&amp;10,Data!$A:$K,7,0))</f>
        <v>-</v>
      </c>
      <c r="D18" s="172" t="str">
        <f>IF(ISNA(VLOOKUP($A$6&amp;" "&amp;$A$7&amp;" "&amp;10,Data!$A:$K,8,0)),"-",VLOOKUP($A$6&amp;" "&amp;$A$7&amp;" "&amp;10,Data!$A:$K,8,0))</f>
        <v>-</v>
      </c>
      <c r="E18" s="173" t="str">
        <f>IF(ISNA(VLOOKUP($A$6&amp;" "&amp;$A$7&amp;" "&amp;10,Data!$A:$K,9,0)),"-",VLOOKUP($A$6&amp;" "&amp;$A$7&amp;" "&amp;10,Data!$A:$K,9,0))</f>
        <v>-</v>
      </c>
      <c r="F18" s="90"/>
      <c r="G18" s="171" t="str">
        <f>IF(ISNA(VLOOKUP($A$6&amp;" "&amp;$G$7&amp;" "&amp;10,Data!$A:$K,5,0)),"-",VLOOKUP($A$6&amp;" "&amp;$G$7&amp;" "&amp;10,Data!$A:$K,5,0))</f>
        <v>-</v>
      </c>
      <c r="H18" s="172" t="str">
        <f>IF(ISNA(VLOOKUP($A$6&amp;" "&amp;$G$7&amp;" "&amp;10,Data!$A:$K,6,0)),"-",VLOOKUP($A$6&amp;" "&amp;$G$7&amp;" "&amp;10,Data!$A:$K,6,0))</f>
        <v>-</v>
      </c>
      <c r="I18" s="172" t="str">
        <f>IF(ISNA(VLOOKUP($A$6&amp;" "&amp;$G$7&amp;" "&amp;10,Data!$A:$K,7,0)),"-",VLOOKUP($A$6&amp;" "&amp;$G$7&amp;" "&amp;10,Data!$A:$K,7,0))</f>
        <v>-</v>
      </c>
      <c r="J18" s="172" t="str">
        <f>IF(ISNA(VLOOKUP($A$6&amp;" "&amp;$G$7&amp;" "&amp;10,Data!$A:$K,8,0)),"-",VLOOKUP($A$6&amp;" "&amp;$G$7&amp;" "&amp;10,Data!$A:$K,8,0))</f>
        <v>-</v>
      </c>
      <c r="K18" s="173" t="str">
        <f>IF(ISNA(VLOOKUP($A$6&amp;" "&amp;$G$7&amp;" "&amp;10,Data!$A:$K,9,0)),"-",VLOOKUP($A$6&amp;" "&amp;$G$7&amp;" "&amp;10,Data!$A:$K,9,0))</f>
        <v>-</v>
      </c>
      <c r="L18" s="52"/>
      <c r="M18" s="52"/>
      <c r="N18" s="52"/>
      <c r="O18" s="52"/>
      <c r="P18" s="52"/>
      <c r="Q18" s="91"/>
    </row>
    <row r="19" spans="1:17" ht="12" customHeight="1">
      <c r="A19" s="171" t="str">
        <f>IF(ISNA(VLOOKUP($A$6&amp;" "&amp;$A$7&amp;" "&amp;11,Data!$A:$K,5,0)),"-",VLOOKUP($A$6&amp;" "&amp;$A$7&amp;" "&amp;11,Data!$A:$K,5,0))</f>
        <v>-</v>
      </c>
      <c r="B19" s="172" t="str">
        <f>IF(ISNA(VLOOKUP($A$6&amp;" "&amp;$A$7&amp;" "&amp;11,Data!$A:$K,6,0)),"-",VLOOKUP($A$6&amp;" "&amp;$A$7&amp;" "&amp;11,Data!$A:$K,6,0))</f>
        <v>-</v>
      </c>
      <c r="C19" s="172" t="str">
        <f>IF(ISNA(VLOOKUP($A$6&amp;" "&amp;$A$7&amp;" "&amp;11,Data!$A:$K,7,0)),"-",VLOOKUP($A$6&amp;" "&amp;$A$7&amp;" "&amp;11,Data!$A:$K,7,0))</f>
        <v>-</v>
      </c>
      <c r="D19" s="172" t="str">
        <f>IF(ISNA(VLOOKUP($A$6&amp;" "&amp;$A$7&amp;" "&amp;11,Data!$A:$K,8,0)),"-",VLOOKUP($A$6&amp;" "&amp;$A$7&amp;" "&amp;11,Data!$A:$K,8,0))</f>
        <v>-</v>
      </c>
      <c r="E19" s="173" t="str">
        <f>IF(ISNA(VLOOKUP($A$6&amp;" "&amp;$A$7&amp;" "&amp;11,Data!$A:$K,9,0)),"-",VLOOKUP($A$6&amp;" "&amp;$A$7&amp;" "&amp;11,Data!$A:$K,9,0))</f>
        <v>-</v>
      </c>
      <c r="F19" s="90"/>
      <c r="G19" s="171" t="str">
        <f>IF(ISNA(VLOOKUP($A$6&amp;" "&amp;$G$7&amp;" "&amp;11,Data!$A:$K,5,0)),"-",VLOOKUP($A$6&amp;" "&amp;$G$7&amp;" "&amp;11,Data!$A:$K,5,0))</f>
        <v>-</v>
      </c>
      <c r="H19" s="172" t="str">
        <f>IF(ISNA(VLOOKUP($A$6&amp;" "&amp;$G$7&amp;" "&amp;11,Data!$A:$K,6,0)),"-",VLOOKUP($A$6&amp;" "&amp;$G$7&amp;" "&amp;11,Data!$A:$K,6,0))</f>
        <v>-</v>
      </c>
      <c r="I19" s="172" t="str">
        <f>IF(ISNA(VLOOKUP($A$6&amp;" "&amp;$G$7&amp;" "&amp;11,Data!$A:$K,7,0)),"-",VLOOKUP($A$6&amp;" "&amp;$G$7&amp;" "&amp;11,Data!$A:$K,7,0))</f>
        <v>-</v>
      </c>
      <c r="J19" s="172" t="str">
        <f>IF(ISNA(VLOOKUP($A$6&amp;" "&amp;$G$7&amp;" "&amp;11,Data!$A:$K,8,0)),"-",VLOOKUP($A$6&amp;" "&amp;$G$7&amp;" "&amp;11,Data!$A:$K,8,0))</f>
        <v>-</v>
      </c>
      <c r="K19" s="173" t="str">
        <f>IF(ISNA(VLOOKUP($A$6&amp;" "&amp;$G$7&amp;" "&amp;11,Data!$A:$K,9,0)),"-",VLOOKUP($A$6&amp;" "&amp;$G$7&amp;" "&amp;11,Data!$A:$K,9,0))</f>
        <v>-</v>
      </c>
      <c r="L19" s="52"/>
      <c r="M19" s="52"/>
      <c r="N19" s="52"/>
      <c r="O19" s="52"/>
      <c r="P19" s="52"/>
      <c r="Q19" s="91"/>
    </row>
    <row r="20" spans="1:17" ht="12" customHeight="1">
      <c r="A20" s="171" t="str">
        <f>IF(ISNA(VLOOKUP($A$6&amp;" "&amp;$A$7&amp;" "&amp;12,Data!$A:$K,5,0)),"-",VLOOKUP($A$6&amp;" "&amp;$A$7&amp;" "&amp;12,Data!$A:$K,5,0))</f>
        <v>-</v>
      </c>
      <c r="B20" s="172" t="str">
        <f>IF(ISNA(VLOOKUP($A$6&amp;" "&amp;$A$7&amp;" "&amp;12,Data!$A:$K,6,0)),"-",VLOOKUP($A$6&amp;" "&amp;$A$7&amp;" "&amp;12,Data!$A:$K,6,0))</f>
        <v>-</v>
      </c>
      <c r="C20" s="172" t="str">
        <f>IF(ISNA(VLOOKUP($A$6&amp;" "&amp;$A$7&amp;" "&amp;12,Data!$A:$K,7,0)),"-",VLOOKUP($A$6&amp;" "&amp;$A$7&amp;" "&amp;12,Data!$A:$K,7,0))</f>
        <v>-</v>
      </c>
      <c r="D20" s="172" t="str">
        <f>IF(ISNA(VLOOKUP($A$6&amp;" "&amp;$A$7&amp;" "&amp;12,Data!$A:$K,8,0)),"-",VLOOKUP($A$6&amp;" "&amp;$A$7&amp;" "&amp;12,Data!$A:$K,8,0))</f>
        <v>-</v>
      </c>
      <c r="E20" s="173" t="str">
        <f>IF(ISNA(VLOOKUP($A$6&amp;" "&amp;$A$7&amp;" "&amp;12,Data!$A:$K,9,0)),"-",VLOOKUP($A$6&amp;" "&amp;$A$7&amp;" "&amp;12,Data!$A:$K,9,0))</f>
        <v>-</v>
      </c>
      <c r="F20" s="90"/>
      <c r="G20" s="171" t="str">
        <f>IF(ISNA(VLOOKUP($A$6&amp;" "&amp;$G$7&amp;" "&amp;12,Data!$A:$K,5,0)),"-",VLOOKUP($A$6&amp;" "&amp;$G$7&amp;" "&amp;12,Data!$A:$K,5,0))</f>
        <v>-</v>
      </c>
      <c r="H20" s="172" t="str">
        <f>IF(ISNA(VLOOKUP($A$6&amp;" "&amp;$G$7&amp;" "&amp;12,Data!$A:$K,6,0)),"-",VLOOKUP($A$6&amp;" "&amp;$G$7&amp;" "&amp;12,Data!$A:$K,6,0))</f>
        <v>-</v>
      </c>
      <c r="I20" s="172" t="str">
        <f>IF(ISNA(VLOOKUP($A$6&amp;" "&amp;$G$7&amp;" "&amp;12,Data!$A:$K,7,0)),"-",VLOOKUP($A$6&amp;" "&amp;$G$7&amp;" "&amp;12,Data!$A:$K,7,0))</f>
        <v>-</v>
      </c>
      <c r="J20" s="172" t="str">
        <f>IF(ISNA(VLOOKUP($A$6&amp;" "&amp;$G$7&amp;" "&amp;12,Data!$A:$K,8,0)),"-",VLOOKUP($A$6&amp;" "&amp;$G$7&amp;" "&amp;12,Data!$A:$K,8,0))</f>
        <v>-</v>
      </c>
      <c r="K20" s="173" t="str">
        <f>IF(ISNA(VLOOKUP($A$6&amp;" "&amp;$G$7&amp;" "&amp;12,Data!$A:$K,9,0)),"-",VLOOKUP($A$6&amp;" "&amp;$G$7&amp;" "&amp;12,Data!$A:$K,9,0))</f>
        <v>-</v>
      </c>
      <c r="L20" s="52"/>
      <c r="M20" s="52"/>
      <c r="N20" s="52"/>
      <c r="O20" s="52"/>
      <c r="P20" s="52"/>
      <c r="Q20" s="91"/>
    </row>
    <row r="21" spans="1:17" ht="12" customHeight="1" thickBot="1">
      <c r="A21" s="177" t="str">
        <f>IF(ISNA(VLOOKUP($A$6&amp;" "&amp;$A$7&amp;" "&amp;13,Data!$A:$K,5,0)),"-",VLOOKUP($A$6&amp;" "&amp;$A$7&amp;" "&amp;13,Data!$A:$K,5,0))</f>
        <v>-</v>
      </c>
      <c r="B21" s="178" t="str">
        <f>IF(ISNA(VLOOKUP($A$6&amp;" "&amp;$A$7&amp;" "&amp;13,Data!$A:$K,6,0)),"-",VLOOKUP($A$6&amp;" "&amp;$A$7&amp;" "&amp;13,Data!$A:$K,6,0))</f>
        <v>-</v>
      </c>
      <c r="C21" s="178" t="str">
        <f>IF(ISNA(VLOOKUP($A$6&amp;" "&amp;$A$7&amp;" "&amp;13,Data!$A:$K,7,0)),"-",VLOOKUP($A$6&amp;" "&amp;$A$7&amp;" "&amp;13,Data!$A:$K,7,0))</f>
        <v>-</v>
      </c>
      <c r="D21" s="178" t="str">
        <f>IF(ISNA(VLOOKUP($A$6&amp;" "&amp;$A$7&amp;" "&amp;13,Data!$A:$K,8,0)),"-",VLOOKUP($A$6&amp;" "&amp;$A$7&amp;" "&amp;13,Data!$A:$K,8,0))</f>
        <v>-</v>
      </c>
      <c r="E21" s="179" t="str">
        <f>IF(ISNA(VLOOKUP($A$6&amp;" "&amp;$A$7&amp;" "&amp;13,Data!$A:$K,9,0)),"-",VLOOKUP($A$6&amp;" "&amp;$A$7&amp;" "&amp;13,Data!$A:$K,9,0))</f>
        <v>-</v>
      </c>
      <c r="F21" s="90"/>
      <c r="G21" s="177" t="str">
        <f>IF(ISNA(VLOOKUP($A$6&amp;" "&amp;$G$7&amp;" "&amp;13,Data!$A:$K,5,0)),"-",VLOOKUP($A$6&amp;" "&amp;$G$7&amp;" "&amp;13,Data!$A:$K,5,0))</f>
        <v>-</v>
      </c>
      <c r="H21" s="178" t="str">
        <f>IF(ISNA(VLOOKUP($A$6&amp;" "&amp;$G$7&amp;" "&amp;13,Data!$A:$K,6,0)),"-",VLOOKUP($A$6&amp;" "&amp;$G$7&amp;" "&amp;13,Data!$A:$K,6,0))</f>
        <v>-</v>
      </c>
      <c r="I21" s="178" t="str">
        <f>IF(ISNA(VLOOKUP($A$6&amp;" "&amp;$G$7&amp;" "&amp;13,Data!$A:$K,7,0)),"-",VLOOKUP($A$6&amp;" "&amp;$G$7&amp;" "&amp;13,Data!$A:$K,7,0))</f>
        <v>-</v>
      </c>
      <c r="J21" s="178" t="str">
        <f>IF(ISNA(VLOOKUP($A$6&amp;" "&amp;$G$7&amp;" "&amp;13,Data!$A:$K,8,0)),"-",VLOOKUP($A$6&amp;" "&amp;$G$7&amp;" "&amp;13,Data!$A:$K,8,0))</f>
        <v>-</v>
      </c>
      <c r="K21" s="179" t="str">
        <f>IF(ISNA(VLOOKUP($A$6&amp;" "&amp;$G$7&amp;" "&amp;13,Data!$A:$K,9,0)),"-",VLOOKUP($A$6&amp;" "&amp;$G$7&amp;" "&amp;13,Data!$A:$K,9,0))</f>
        <v>-</v>
      </c>
      <c r="L21" s="52"/>
      <c r="M21" s="52"/>
      <c r="N21" s="52"/>
      <c r="O21" s="52"/>
      <c r="P21" s="52"/>
      <c r="Q21" s="91"/>
    </row>
    <row r="22" spans="1:17" ht="12" customHeight="1" thickBot="1">
      <c r="A22" s="52"/>
      <c r="B22" s="52"/>
      <c r="C22" s="52"/>
      <c r="D22" s="52"/>
      <c r="E22" s="52"/>
      <c r="F22" s="52"/>
      <c r="G22" s="52"/>
      <c r="H22" s="52"/>
      <c r="I22" s="57"/>
      <c r="J22" s="57"/>
      <c r="K22" s="57"/>
      <c r="L22" s="52"/>
      <c r="M22" s="52"/>
      <c r="N22" s="52"/>
      <c r="O22" s="52"/>
      <c r="P22" s="52"/>
      <c r="Q22" s="91"/>
    </row>
    <row r="23" spans="1:17" ht="12" customHeight="1" thickBot="1">
      <c r="A23" s="329" t="s">
        <v>242</v>
      </c>
      <c r="B23" s="330"/>
      <c r="C23" s="331" t="s">
        <v>251</v>
      </c>
      <c r="D23" s="331"/>
      <c r="E23" s="332"/>
      <c r="F23" s="43"/>
      <c r="G23" s="329" t="s">
        <v>244</v>
      </c>
      <c r="H23" s="330"/>
      <c r="I23" s="331" t="s">
        <v>251</v>
      </c>
      <c r="J23" s="331"/>
      <c r="K23" s="332"/>
      <c r="L23" s="90"/>
      <c r="M23"/>
      <c r="N23"/>
      <c r="O23"/>
      <c r="P23"/>
      <c r="Q23" s="127"/>
    </row>
    <row r="24" spans="1:17" ht="12" customHeight="1" thickBot="1">
      <c r="A24" s="88" t="s">
        <v>4</v>
      </c>
      <c r="B24" s="87">
        <v>15</v>
      </c>
      <c r="C24" s="87">
        <v>30</v>
      </c>
      <c r="D24" s="62">
        <v>45</v>
      </c>
      <c r="E24" s="59">
        <v>60</v>
      </c>
      <c r="F24" s="51"/>
      <c r="G24" s="88" t="s">
        <v>4</v>
      </c>
      <c r="H24" s="87">
        <v>15</v>
      </c>
      <c r="I24" s="87">
        <v>30</v>
      </c>
      <c r="J24" s="62">
        <v>45</v>
      </c>
      <c r="K24" s="59">
        <v>60</v>
      </c>
      <c r="L24" s="90"/>
      <c r="M24"/>
      <c r="N24"/>
      <c r="O24"/>
      <c r="P24"/>
      <c r="Q24" s="127"/>
    </row>
    <row r="25" spans="1:17" ht="12" customHeight="1">
      <c r="A25" s="168" t="str">
        <f>IF(ISNA(VLOOKUP($A$6&amp;" "&amp;$A$23&amp;" "&amp;1,Data!$A:$K,5,0)),"-",VLOOKUP($A$6&amp;" "&amp;$A$23&amp;" "&amp;1,Data!$A:$K,5,0))</f>
        <v>-</v>
      </c>
      <c r="B25" s="169" t="str">
        <f>IF(ISNA(VLOOKUP($A$6&amp;" "&amp;$A$23&amp;" "&amp;1,Data!$A:$K,6,0)),"-",VLOOKUP($A$6&amp;" "&amp;$A$23&amp;" "&amp;1,Data!$A:$K,6,0))</f>
        <v>-</v>
      </c>
      <c r="C25" s="169" t="str">
        <f>IF(ISNA(VLOOKUP($A$6&amp;" "&amp;$A$23&amp;" "&amp;1,Data!$A:$K,7,0)),"-",VLOOKUP($A$6&amp;" "&amp;$A$23&amp;" "&amp;1,Data!$A:$K,7,0))</f>
        <v>-</v>
      </c>
      <c r="D25" s="169" t="str">
        <f>IF(ISNA(VLOOKUP($A$6&amp;" "&amp;$A$23&amp;" "&amp;1,Data!$A:$K,8,0)),"-",VLOOKUP($A$6&amp;" "&amp;$A$23&amp;" "&amp;1,Data!$A:$K,8,0))</f>
        <v>-</v>
      </c>
      <c r="E25" s="170" t="str">
        <f>IF(ISNA(VLOOKUP($A$6&amp;" "&amp;$A$23&amp;" "&amp;1,Data!$A:$K,9,0)),"-",VLOOKUP($A$6&amp;" "&amp;$A$23&amp;" "&amp;1,Data!$A:$K,9,0))</f>
        <v>-</v>
      </c>
      <c r="F25" s="61"/>
      <c r="G25" s="168" t="str">
        <f>IF(ISNA(VLOOKUP($A$6&amp;" "&amp;$G$23&amp;" "&amp;1,Data!$A:$K,5,0)),"-",VLOOKUP($A$6&amp;" "&amp;$G$23&amp;" "&amp;1,Data!$A:$K,5,0))</f>
        <v>-</v>
      </c>
      <c r="H25" s="169" t="str">
        <f>IF(ISNA(VLOOKUP($A$6&amp;" "&amp;$G$23&amp;" "&amp;1,Data!$A:$K,6,0)),"-",VLOOKUP($A$6&amp;" "&amp;$G$23&amp;" "&amp;1,Data!$A:$K,6,0))</f>
        <v>-</v>
      </c>
      <c r="I25" s="169" t="str">
        <f>IF(ISNA(VLOOKUP($A$6&amp;" "&amp;$G$23&amp;" "&amp;1,Data!$A:$K,7,0)),"-",VLOOKUP($A$6&amp;" "&amp;$G$23&amp;" "&amp;1,Data!$A:$K,7,0))</f>
        <v>-</v>
      </c>
      <c r="J25" s="169" t="str">
        <f>IF(ISNA(VLOOKUP($A$6&amp;" "&amp;$G$23&amp;" "&amp;1,Data!$A:$K,8,0)),"-",VLOOKUP($A$6&amp;" "&amp;$G$23&amp;" "&amp;1,Data!$A:$K,8,0))</f>
        <v>-</v>
      </c>
      <c r="K25" s="170" t="str">
        <f>IF(ISNA(VLOOKUP($A$6&amp;" "&amp;$G$23&amp;" "&amp;1,Data!$A:$K,9,0)),"-",VLOOKUP($A$6&amp;" "&amp;$G$23&amp;" "&amp;1,Data!$A:$K,9,0))</f>
        <v>-</v>
      </c>
      <c r="L25" s="90"/>
      <c r="M25"/>
      <c r="N25"/>
      <c r="O25"/>
      <c r="P25"/>
      <c r="Q25" s="127"/>
    </row>
    <row r="26" spans="1:17" ht="12" customHeight="1">
      <c r="A26" s="171" t="str">
        <f>IF(ISNA(VLOOKUP($A$6&amp;" "&amp;$A$23&amp;" "&amp;2,Data!$A:$K,5,0)),"-",VLOOKUP($A$6&amp;" "&amp;$A$23&amp;" "&amp;2,Data!$A:$K,5,0))</f>
        <v>-</v>
      </c>
      <c r="B26" s="172" t="str">
        <f>IF(ISNA(VLOOKUP($A$6&amp;" "&amp;$A$23&amp;" "&amp;2,Data!$A:$K,6,0)),"-",VLOOKUP($A$6&amp;" "&amp;$A$23&amp;" "&amp;2,Data!$A:$K,6,0))</f>
        <v>-</v>
      </c>
      <c r="C26" s="172" t="str">
        <f>IF(ISNA(VLOOKUP($A$6&amp;" "&amp;$A$23&amp;" "&amp;2,Data!$A:$K,7,0)),"-",VLOOKUP($A$6&amp;" "&amp;$A$23&amp;" "&amp;2,Data!$A:$K,7,0))</f>
        <v>-</v>
      </c>
      <c r="D26" s="172" t="str">
        <f>IF(ISNA(VLOOKUP($A$6&amp;" "&amp;$A$23&amp;" "&amp;2,Data!$A:$K,8,0)),"-",VLOOKUP($A$6&amp;" "&amp;$A$23&amp;" "&amp;2,Data!$A:$K,8,0))</f>
        <v>-</v>
      </c>
      <c r="E26" s="173" t="str">
        <f>IF(ISNA(VLOOKUP($A$6&amp;" "&amp;$A$23&amp;" "&amp;2,Data!$A:$K,9,0)),"-",VLOOKUP($A$6&amp;" "&amp;$A$23&amp;" "&amp;2,Data!$A:$K,9,0))</f>
        <v>-</v>
      </c>
      <c r="F26" s="61"/>
      <c r="G26" s="171" t="str">
        <f>IF(ISNA(VLOOKUP($A$6&amp;" "&amp;$G$23&amp;" "&amp;2,Data!$A:$K,5,0)),"-",VLOOKUP($A$6&amp;" "&amp;$G$23&amp;" "&amp;2,Data!$A:$K,5,0))</f>
        <v>-</v>
      </c>
      <c r="H26" s="172" t="str">
        <f>IF(ISNA(VLOOKUP($A$6&amp;" "&amp;$G$23&amp;" "&amp;2,Data!$A:$K,6,0)),"-",VLOOKUP($A$6&amp;" "&amp;$G$23&amp;" "&amp;2,Data!$A:$K,6,0))</f>
        <v>-</v>
      </c>
      <c r="I26" s="172" t="str">
        <f>IF(ISNA(VLOOKUP($A$6&amp;" "&amp;$G$23&amp;" "&amp;2,Data!$A:$K,7,0)),"-",VLOOKUP($A$6&amp;" "&amp;$G$23&amp;" "&amp;2,Data!$A:$K,7,0))</f>
        <v>-</v>
      </c>
      <c r="J26" s="172" t="str">
        <f>IF(ISNA(VLOOKUP($A$6&amp;" "&amp;$G$23&amp;" "&amp;2,Data!$A:$K,8,0)),"-",VLOOKUP($A$6&amp;" "&amp;$G$23&amp;" "&amp;2,Data!$A:$K,8,0))</f>
        <v>-</v>
      </c>
      <c r="K26" s="173" t="str">
        <f>IF(ISNA(VLOOKUP($A$6&amp;" "&amp;$G$23&amp;" "&amp;2,Data!$A:$K,9,0)),"-",VLOOKUP($A$6&amp;" "&amp;$G$23&amp;" "&amp;2,Data!$A:$K,9,0))</f>
        <v>-</v>
      </c>
      <c r="L26" s="90"/>
      <c r="M26"/>
      <c r="N26"/>
      <c r="O26"/>
      <c r="P26"/>
      <c r="Q26" s="127"/>
    </row>
    <row r="27" spans="1:17" ht="12" customHeight="1">
      <c r="A27" s="171" t="str">
        <f>IF(ISNA(VLOOKUP($A$6&amp;" "&amp;$A$23&amp;" "&amp;3,Data!$A:$K,5,0)),"-",VLOOKUP($A$6&amp;" "&amp;$A$23&amp;" "&amp;3,Data!$A:$K,5,0))</f>
        <v>-</v>
      </c>
      <c r="B27" s="172" t="str">
        <f>IF(ISNA(VLOOKUP($A$6&amp;" "&amp;$A$23&amp;" "&amp;3,Data!$A:$K,6,0)),"-",VLOOKUP($A$6&amp;" "&amp;$A$23&amp;" "&amp;3,Data!$A:$K,6,0))</f>
        <v>-</v>
      </c>
      <c r="C27" s="172" t="str">
        <f>IF(ISNA(VLOOKUP($A$6&amp;" "&amp;$A$23&amp;" "&amp;3,Data!$A:$K,7,0)),"-",VLOOKUP($A$6&amp;" "&amp;$A$23&amp;" "&amp;3,Data!$A:$K,7,0))</f>
        <v>-</v>
      </c>
      <c r="D27" s="172" t="str">
        <f>IF(ISNA(VLOOKUP($A$6&amp;" "&amp;$A$23&amp;" "&amp;3,Data!$A:$K,8,0)),"-",VLOOKUP($A$6&amp;" "&amp;$A$23&amp;" "&amp;3,Data!$A:$K,8,0))</f>
        <v>-</v>
      </c>
      <c r="E27" s="173" t="str">
        <f>IF(ISNA(VLOOKUP($A$6&amp;" "&amp;$A$23&amp;" "&amp;3,Data!$A:$K,9,0)),"-",VLOOKUP($A$6&amp;" "&amp;$A$23&amp;" "&amp;3,Data!$A:$K,9,0))</f>
        <v>-</v>
      </c>
      <c r="F27" s="61"/>
      <c r="G27" s="171" t="str">
        <f>IF(ISNA(VLOOKUP($A$6&amp;" "&amp;$G$23&amp;" "&amp;3,Data!$A:$K,5,0)),"-",VLOOKUP($A$6&amp;" "&amp;$G$23&amp;" "&amp;3,Data!$A:$K,5,0))</f>
        <v>-</v>
      </c>
      <c r="H27" s="172" t="str">
        <f>IF(ISNA(VLOOKUP($A$6&amp;" "&amp;$G$23&amp;" "&amp;3,Data!$A:$K,6,0)),"-",VLOOKUP($A$6&amp;" "&amp;$G$23&amp;" "&amp;3,Data!$A:$K,6,0))</f>
        <v>-</v>
      </c>
      <c r="I27" s="172" t="str">
        <f>IF(ISNA(VLOOKUP($A$6&amp;" "&amp;$G$23&amp;" "&amp;3,Data!$A:$K,7,0)),"-",VLOOKUP($A$6&amp;" "&amp;$G$23&amp;" "&amp;3,Data!$A:$K,7,0))</f>
        <v>-</v>
      </c>
      <c r="J27" s="172" t="str">
        <f>IF(ISNA(VLOOKUP($A$6&amp;" "&amp;$G$23&amp;" "&amp;3,Data!$A:$K,8,0)),"-",VLOOKUP($A$6&amp;" "&amp;$G$23&amp;" "&amp;3,Data!$A:$K,8,0))</f>
        <v>-</v>
      </c>
      <c r="K27" s="173" t="str">
        <f>IF(ISNA(VLOOKUP($A$6&amp;" "&amp;$G$23&amp;" "&amp;3,Data!$A:$K,9,0)),"-",VLOOKUP($A$6&amp;" "&amp;$G$23&amp;" "&amp;3,Data!$A:$K,9,0))</f>
        <v>-</v>
      </c>
      <c r="L27" s="90"/>
      <c r="M27"/>
      <c r="N27"/>
      <c r="O27"/>
      <c r="P27"/>
      <c r="Q27" s="127"/>
    </row>
    <row r="28" spans="1:17" ht="12" customHeight="1">
      <c r="A28" s="171" t="str">
        <f>IF(ISNA(VLOOKUP($A$6&amp;" "&amp;$A$23&amp;" "&amp;4,Data!$A:$K,5,0)),"-",VLOOKUP($A$6&amp;" "&amp;$A$23&amp;" "&amp;4,Data!$A:$K,5,0))</f>
        <v>-</v>
      </c>
      <c r="B28" s="172" t="str">
        <f>IF(ISNA(VLOOKUP($A$6&amp;" "&amp;$A$23&amp;" "&amp;4,Data!$A:$K,6,0)),"-",VLOOKUP($A$6&amp;" "&amp;$A$23&amp;" "&amp;4,Data!$A:$K,6,0))</f>
        <v>-</v>
      </c>
      <c r="C28" s="172" t="str">
        <f>IF(ISNA(VLOOKUP($A$6&amp;" "&amp;$A$23&amp;" "&amp;4,Data!$A:$K,7,0)),"-",VLOOKUP($A$6&amp;" "&amp;$A$23&amp;" "&amp;4,Data!$A:$K,7,0))</f>
        <v>-</v>
      </c>
      <c r="D28" s="172" t="str">
        <f>IF(ISNA(VLOOKUP($A$6&amp;" "&amp;$A$23&amp;" "&amp;4,Data!$A:$K,8,0)),"-",VLOOKUP($A$6&amp;" "&amp;$A$23&amp;" "&amp;4,Data!$A:$K,8,0))</f>
        <v>-</v>
      </c>
      <c r="E28" s="173" t="str">
        <f>IF(ISNA(VLOOKUP($A$6&amp;" "&amp;$A$23&amp;" "&amp;4,Data!$A:$K,9,0)),"-",VLOOKUP($A$6&amp;" "&amp;$A$23&amp;" "&amp;4,Data!$A:$K,9,0))</f>
        <v>-</v>
      </c>
      <c r="F28" s="61"/>
      <c r="G28" s="171" t="str">
        <f>IF(ISNA(VLOOKUP($A$6&amp;" "&amp;$G$23&amp;" "&amp;4,Data!$A:$K,5,0)),"-",VLOOKUP($A$6&amp;" "&amp;$G$23&amp;" "&amp;4,Data!$A:$K,5,0))</f>
        <v>-</v>
      </c>
      <c r="H28" s="172" t="str">
        <f>IF(ISNA(VLOOKUP($A$6&amp;" "&amp;$G$23&amp;" "&amp;4,Data!$A:$K,6,0)),"-",VLOOKUP($A$6&amp;" "&amp;$G$23&amp;" "&amp;4,Data!$A:$K,6,0))</f>
        <v>-</v>
      </c>
      <c r="I28" s="172" t="str">
        <f>IF(ISNA(VLOOKUP($A$6&amp;" "&amp;$G$23&amp;" "&amp;4,Data!$A:$K,7,0)),"-",VLOOKUP($A$6&amp;" "&amp;$G$23&amp;" "&amp;4,Data!$A:$K,7,0))</f>
        <v>-</v>
      </c>
      <c r="J28" s="172" t="str">
        <f>IF(ISNA(VLOOKUP($A$6&amp;" "&amp;$G$23&amp;" "&amp;4,Data!$A:$K,8,0)),"-",VLOOKUP($A$6&amp;" "&amp;$G$23&amp;" "&amp;4,Data!$A:$K,8,0))</f>
        <v>-</v>
      </c>
      <c r="K28" s="173" t="str">
        <f>IF(ISNA(VLOOKUP($A$6&amp;" "&amp;$G$23&amp;" "&amp;4,Data!$A:$K,9,0)),"-",VLOOKUP($A$6&amp;" "&amp;$G$23&amp;" "&amp;4,Data!$A:$K,9,0))</f>
        <v>-</v>
      </c>
      <c r="L28" s="90"/>
      <c r="M28"/>
      <c r="N28"/>
      <c r="O28"/>
      <c r="P28"/>
      <c r="Q28" s="127"/>
    </row>
    <row r="29" spans="1:17" ht="12" customHeight="1">
      <c r="A29" s="171" t="str">
        <f>IF(ISNA(VLOOKUP($A$6&amp;" "&amp;$A$23&amp;" "&amp;5,Data!$A:$K,5,0)),"-",VLOOKUP($A$6&amp;" "&amp;$A$23&amp;" "&amp;5,Data!$A:$K,5,0))</f>
        <v>-</v>
      </c>
      <c r="B29" s="172" t="str">
        <f>IF(ISNA(VLOOKUP($A$6&amp;" "&amp;$A$23&amp;" "&amp;5,Data!$A:$K,6,0)),"-",VLOOKUP($A$6&amp;" "&amp;$A$23&amp;" "&amp;5,Data!$A:$K,6,0))</f>
        <v>-</v>
      </c>
      <c r="C29" s="172" t="str">
        <f>IF(ISNA(VLOOKUP($A$6&amp;" "&amp;$A$23&amp;" "&amp;5,Data!$A:$K,7,0)),"-",VLOOKUP($A$6&amp;" "&amp;$A$23&amp;" "&amp;5,Data!$A:$K,7,0))</f>
        <v>-</v>
      </c>
      <c r="D29" s="172" t="str">
        <f>IF(ISNA(VLOOKUP($A$6&amp;" "&amp;$A$23&amp;" "&amp;5,Data!$A:$K,8,0)),"-",VLOOKUP($A$6&amp;" "&amp;$A$23&amp;" "&amp;5,Data!$A:$K,8,0))</f>
        <v>-</v>
      </c>
      <c r="E29" s="173" t="str">
        <f>IF(ISNA(VLOOKUP($A$6&amp;" "&amp;$A$23&amp;" "&amp;5,Data!$A:$K,9,0)),"-",VLOOKUP($A$6&amp;" "&amp;$A$23&amp;" "&amp;5,Data!$A:$K,9,0))</f>
        <v>-</v>
      </c>
      <c r="F29" s="61"/>
      <c r="G29" s="171" t="str">
        <f>IF(ISNA(VLOOKUP($A$6&amp;" "&amp;$G$23&amp;" "&amp;5,Data!$A:$K,5,0)),"-",VLOOKUP($A$6&amp;" "&amp;$G$23&amp;" "&amp;5,Data!$A:$K,5,0))</f>
        <v>-</v>
      </c>
      <c r="H29" s="172" t="str">
        <f>IF(ISNA(VLOOKUP($A$6&amp;" "&amp;$G$23&amp;" "&amp;5,Data!$A:$K,6,0)),"-",VLOOKUP($A$6&amp;" "&amp;$G$23&amp;" "&amp;5,Data!$A:$K,6,0))</f>
        <v>-</v>
      </c>
      <c r="I29" s="172" t="str">
        <f>IF(ISNA(VLOOKUP($A$6&amp;" "&amp;$G$23&amp;" "&amp;5,Data!$A:$K,7,0)),"-",VLOOKUP($A$6&amp;" "&amp;$G$23&amp;" "&amp;5,Data!$A:$K,7,0))</f>
        <v>-</v>
      </c>
      <c r="J29" s="172" t="str">
        <f>IF(ISNA(VLOOKUP($A$6&amp;" "&amp;$G$23&amp;" "&amp;5,Data!$A:$K,8,0)),"-",VLOOKUP($A$6&amp;" "&amp;$G$23&amp;" "&amp;5,Data!$A:$K,8,0))</f>
        <v>-</v>
      </c>
      <c r="K29" s="173" t="str">
        <f>IF(ISNA(VLOOKUP($A$6&amp;" "&amp;$G$23&amp;" "&amp;5,Data!$A:$K,9,0)),"-",VLOOKUP($A$6&amp;" "&amp;$G$23&amp;" "&amp;5,Data!$A:$K,9,0))</f>
        <v>-</v>
      </c>
      <c r="L29" s="90"/>
      <c r="M29"/>
      <c r="N29"/>
      <c r="O29"/>
      <c r="P29"/>
      <c r="Q29" s="127"/>
    </row>
    <row r="30" spans="1:17" ht="12" customHeight="1">
      <c r="A30" s="171" t="str">
        <f>IF(ISNA(VLOOKUP($A$6&amp;" "&amp;$A$23&amp;" "&amp;6,Data!$A:$K,5,0)),"-",VLOOKUP($A$6&amp;" "&amp;$A$23&amp;" "&amp;6,Data!$A:$K,5,0))</f>
        <v>-</v>
      </c>
      <c r="B30" s="172" t="str">
        <f>IF(ISNA(VLOOKUP($A$6&amp;" "&amp;$A$23&amp;" "&amp;6,Data!$A:$K,6,0)),"-",VLOOKUP($A$6&amp;" "&amp;$A$23&amp;" "&amp;6,Data!$A:$K,6,0))</f>
        <v>-</v>
      </c>
      <c r="C30" s="172" t="str">
        <f>IF(ISNA(VLOOKUP($A$6&amp;" "&amp;$A$23&amp;" "&amp;6,Data!$A:$K,7,0)),"-",VLOOKUP($A$6&amp;" "&amp;$A$23&amp;" "&amp;6,Data!$A:$K,7,0))</f>
        <v>-</v>
      </c>
      <c r="D30" s="172" t="str">
        <f>IF(ISNA(VLOOKUP($A$6&amp;" "&amp;$A$23&amp;" "&amp;6,Data!$A:$K,8,0)),"-",VLOOKUP($A$6&amp;" "&amp;$A$23&amp;" "&amp;6,Data!$A:$K,8,0))</f>
        <v>-</v>
      </c>
      <c r="E30" s="173" t="str">
        <f>IF(ISNA(VLOOKUP($A$6&amp;" "&amp;$A$23&amp;" "&amp;6,Data!$A:$K,9,0)),"-",VLOOKUP($A$6&amp;" "&amp;$A$23&amp;" "&amp;6,Data!$A:$K,9,0))</f>
        <v>-</v>
      </c>
      <c r="F30" s="61"/>
      <c r="G30" s="171" t="str">
        <f>IF(ISNA(VLOOKUP($A$6&amp;" "&amp;$G$23&amp;" "&amp;6,Data!$A:$K,5,0)),"-",VLOOKUP($A$6&amp;" "&amp;$G$23&amp;" "&amp;6,Data!$A:$K,5,0))</f>
        <v>-</v>
      </c>
      <c r="H30" s="172" t="str">
        <f>IF(ISNA(VLOOKUP($A$6&amp;" "&amp;$G$23&amp;" "&amp;6,Data!$A:$K,6,0)),"-",VLOOKUP($A$6&amp;" "&amp;$G$23&amp;" "&amp;6,Data!$A:$K,6,0))</f>
        <v>-</v>
      </c>
      <c r="I30" s="172" t="str">
        <f>IF(ISNA(VLOOKUP($A$6&amp;" "&amp;$G$23&amp;" "&amp;6,Data!$A:$K,7,0)),"-",VLOOKUP($A$6&amp;" "&amp;$G$23&amp;" "&amp;6,Data!$A:$K,7,0))</f>
        <v>-</v>
      </c>
      <c r="J30" s="172" t="str">
        <f>IF(ISNA(VLOOKUP($A$6&amp;" "&amp;$G$23&amp;" "&amp;6,Data!$A:$K,8,0)),"-",VLOOKUP($A$6&amp;" "&amp;$G$23&amp;" "&amp;6,Data!$A:$K,8,0))</f>
        <v>-</v>
      </c>
      <c r="K30" s="173" t="str">
        <f>IF(ISNA(VLOOKUP($A$6&amp;" "&amp;$G$23&amp;" "&amp;6,Data!$A:$K,9,0)),"-",VLOOKUP($A$6&amp;" "&amp;$G$23&amp;" "&amp;6,Data!$A:$K,9,0))</f>
        <v>-</v>
      </c>
      <c r="L30" s="90"/>
      <c r="M30"/>
      <c r="N30"/>
      <c r="O30"/>
      <c r="P30"/>
      <c r="Q30" s="127"/>
    </row>
    <row r="31" spans="1:17" ht="12" customHeight="1">
      <c r="A31" s="171" t="str">
        <f>IF(ISNA(VLOOKUP($A$6&amp;" "&amp;$A$23&amp;" "&amp;7,Data!$A:$K,5,0)),"-",VLOOKUP($A$6&amp;" "&amp;$A$23&amp;" "&amp;7,Data!$A:$K,5,0))</f>
        <v>-</v>
      </c>
      <c r="B31" s="172" t="str">
        <f>IF(ISNA(VLOOKUP($A$6&amp;" "&amp;$A$23&amp;" "&amp;7,Data!$A:$K,6,0)),"-",VLOOKUP($A$6&amp;" "&amp;$A$23&amp;" "&amp;7,Data!$A:$K,6,0))</f>
        <v>-</v>
      </c>
      <c r="C31" s="172" t="str">
        <f>IF(ISNA(VLOOKUP($A$6&amp;" "&amp;$A$23&amp;" "&amp;7,Data!$A:$K,7,0)),"-",VLOOKUP($A$6&amp;" "&amp;$A$23&amp;" "&amp;7,Data!$A:$K,7,0))</f>
        <v>-</v>
      </c>
      <c r="D31" s="172" t="str">
        <f>IF(ISNA(VLOOKUP($A$6&amp;" "&amp;$A$23&amp;" "&amp;7,Data!$A:$K,8,0)),"-",VLOOKUP($A$6&amp;" "&amp;$A$23&amp;" "&amp;7,Data!$A:$K,8,0))</f>
        <v>-</v>
      </c>
      <c r="E31" s="173" t="str">
        <f>IF(ISNA(VLOOKUP($A$6&amp;" "&amp;$A$23&amp;" "&amp;7,Data!$A:$K,9,0)),"-",VLOOKUP($A$6&amp;" "&amp;$A$23&amp;" "&amp;7,Data!$A:$K,9,0))</f>
        <v>-</v>
      </c>
      <c r="F31" s="61"/>
      <c r="G31" s="171" t="str">
        <f>IF(ISNA(VLOOKUP($A$6&amp;" "&amp;$G$23&amp;" "&amp;7,Data!$A:$K,5,0)),"-",VLOOKUP($A$6&amp;" "&amp;$G$23&amp;" "&amp;7,Data!$A:$K,5,0))</f>
        <v>-</v>
      </c>
      <c r="H31" s="172" t="str">
        <f>IF(ISNA(VLOOKUP($A$6&amp;" "&amp;$G$23&amp;" "&amp;7,Data!$A:$K,6,0)),"-",VLOOKUP($A$6&amp;" "&amp;$G$23&amp;" "&amp;7,Data!$A:$K,6,0))</f>
        <v>-</v>
      </c>
      <c r="I31" s="172" t="str">
        <f>IF(ISNA(VLOOKUP($A$6&amp;" "&amp;$G$23&amp;" "&amp;7,Data!$A:$K,7,0)),"-",VLOOKUP($A$6&amp;" "&amp;$G$23&amp;" "&amp;7,Data!$A:$K,7,0))</f>
        <v>-</v>
      </c>
      <c r="J31" s="172" t="str">
        <f>IF(ISNA(VLOOKUP($A$6&amp;" "&amp;$G$23&amp;" "&amp;7,Data!$A:$K,8,0)),"-",VLOOKUP($A$6&amp;" "&amp;$G$23&amp;" "&amp;7,Data!$A:$K,8,0))</f>
        <v>-</v>
      </c>
      <c r="K31" s="173" t="str">
        <f>IF(ISNA(VLOOKUP($A$6&amp;" "&amp;$G$23&amp;" "&amp;7,Data!$A:$K,9,0)),"-",VLOOKUP($A$6&amp;" "&amp;$G$23&amp;" "&amp;7,Data!$A:$K,9,0))</f>
        <v>-</v>
      </c>
      <c r="L31" s="90"/>
      <c r="M31"/>
      <c r="N31"/>
      <c r="O31"/>
      <c r="P31"/>
      <c r="Q31" s="127"/>
    </row>
    <row r="32" spans="1:17" ht="12" customHeight="1">
      <c r="A32" s="171" t="str">
        <f>IF(ISNA(VLOOKUP($A$6&amp;" "&amp;$A$23&amp;" "&amp;8,Data!$A:$K,5,0)),"-",VLOOKUP($A$6&amp;" "&amp;$A$23&amp;" "&amp;8,Data!$A:$K,5,0))</f>
        <v>-</v>
      </c>
      <c r="B32" s="172" t="str">
        <f>IF(ISNA(VLOOKUP($A$6&amp;" "&amp;$A$23&amp;" "&amp;8,Data!$A:$K,6,0)),"-",VLOOKUP($A$6&amp;" "&amp;$A$23&amp;" "&amp;8,Data!$A:$K,6,0))</f>
        <v>-</v>
      </c>
      <c r="C32" s="172" t="str">
        <f>IF(ISNA(VLOOKUP($A$6&amp;" "&amp;$A$23&amp;" "&amp;8,Data!$A:$K,7,0)),"-",VLOOKUP($A$6&amp;" "&amp;$A$23&amp;" "&amp;8,Data!$A:$K,7,0))</f>
        <v>-</v>
      </c>
      <c r="D32" s="172" t="str">
        <f>IF(ISNA(VLOOKUP($A$6&amp;" "&amp;$A$23&amp;" "&amp;8,Data!$A:$K,8,0)),"-",VLOOKUP($A$6&amp;" "&amp;$A$23&amp;" "&amp;8,Data!$A:$K,8,0))</f>
        <v>-</v>
      </c>
      <c r="E32" s="173" t="str">
        <f>IF(ISNA(VLOOKUP($A$6&amp;" "&amp;$A$23&amp;" "&amp;8,Data!$A:$K,9,0)),"-",VLOOKUP($A$6&amp;" "&amp;$A$23&amp;" "&amp;8,Data!$A:$K,9,0))</f>
        <v>-</v>
      </c>
      <c r="F32" s="61"/>
      <c r="G32" s="171" t="str">
        <f>IF(ISNA(VLOOKUP($A$6&amp;" "&amp;$G$23&amp;" "&amp;8,Data!$A:$K,5,0)),"-",VLOOKUP($A$6&amp;" "&amp;$G$23&amp;" "&amp;8,Data!$A:$K,5,0))</f>
        <v>-</v>
      </c>
      <c r="H32" s="172" t="str">
        <f>IF(ISNA(VLOOKUP($A$6&amp;" "&amp;$G$23&amp;" "&amp;8,Data!$A:$K,6,0)),"-",VLOOKUP($A$6&amp;" "&amp;$G$23&amp;" "&amp;8,Data!$A:$K,6,0))</f>
        <v>-</v>
      </c>
      <c r="I32" s="172" t="str">
        <f>IF(ISNA(VLOOKUP($A$6&amp;" "&amp;$G$23&amp;" "&amp;8,Data!$A:$K,7,0)),"-",VLOOKUP($A$6&amp;" "&amp;$G$23&amp;" "&amp;8,Data!$A:$K,7,0))</f>
        <v>-</v>
      </c>
      <c r="J32" s="172" t="str">
        <f>IF(ISNA(VLOOKUP($A$6&amp;" "&amp;$G$23&amp;" "&amp;8,Data!$A:$K,8,0)),"-",VLOOKUP($A$6&amp;" "&amp;$G$23&amp;" "&amp;8,Data!$A:$K,8,0))</f>
        <v>-</v>
      </c>
      <c r="K32" s="173" t="str">
        <f>IF(ISNA(VLOOKUP($A$6&amp;" "&amp;$G$23&amp;" "&amp;8,Data!$A:$K,9,0)),"-",VLOOKUP($A$6&amp;" "&amp;$G$23&amp;" "&amp;8,Data!$A:$K,9,0))</f>
        <v>-</v>
      </c>
      <c r="L32" s="90"/>
      <c r="M32"/>
      <c r="N32"/>
      <c r="O32"/>
      <c r="P32"/>
      <c r="Q32" s="127"/>
    </row>
    <row r="33" spans="1:17" ht="12" customHeight="1">
      <c r="A33" s="171" t="str">
        <f>IF(ISNA(VLOOKUP($A$6&amp;" "&amp;$A$23&amp;" "&amp;9,Data!$A:$K,5,0)),"-",VLOOKUP($A$6&amp;" "&amp;$A$23&amp;" "&amp;9,Data!$A:$K,5,0))</f>
        <v>-</v>
      </c>
      <c r="B33" s="172" t="str">
        <f>IF(ISNA(VLOOKUP($A$6&amp;" "&amp;$A$23&amp;" "&amp;9,Data!$A:$K,6,0)),"-",VLOOKUP($A$6&amp;" "&amp;$A$23&amp;" "&amp;9,Data!$A:$K,6,0))</f>
        <v>-</v>
      </c>
      <c r="C33" s="172" t="str">
        <f>IF(ISNA(VLOOKUP($A$6&amp;" "&amp;$A$23&amp;" "&amp;9,Data!$A:$K,7,0)),"-",VLOOKUP($A$6&amp;" "&amp;$A$23&amp;" "&amp;9,Data!$A:$K,7,0))</f>
        <v>-</v>
      </c>
      <c r="D33" s="172" t="str">
        <f>IF(ISNA(VLOOKUP($A$6&amp;" "&amp;$A$23&amp;" "&amp;9,Data!$A:$K,8,0)),"-",VLOOKUP($A$6&amp;" "&amp;$A$23&amp;" "&amp;9,Data!$A:$K,8,0))</f>
        <v>-</v>
      </c>
      <c r="E33" s="173" t="str">
        <f>IF(ISNA(VLOOKUP($A$6&amp;" "&amp;$A$23&amp;" "&amp;9,Data!$A:$K,9,0)),"-",VLOOKUP($A$6&amp;" "&amp;$A$23&amp;" "&amp;9,Data!$A:$K,9,0))</f>
        <v>-</v>
      </c>
      <c r="F33" s="61"/>
      <c r="G33" s="171" t="str">
        <f>IF(ISNA(VLOOKUP($A$6&amp;" "&amp;$G$23&amp;" "&amp;9,Data!$A:$K,5,0)),"-",VLOOKUP($A$6&amp;" "&amp;$G$23&amp;" "&amp;9,Data!$A:$K,5,0))</f>
        <v>-</v>
      </c>
      <c r="H33" s="172" t="str">
        <f>IF(ISNA(VLOOKUP($A$6&amp;" "&amp;$G$23&amp;" "&amp;9,Data!$A:$K,6,0)),"-",VLOOKUP($A$6&amp;" "&amp;$G$23&amp;" "&amp;9,Data!$A:$K,6,0))</f>
        <v>-</v>
      </c>
      <c r="I33" s="172" t="str">
        <f>IF(ISNA(VLOOKUP($A$6&amp;" "&amp;$G$23&amp;" "&amp;9,Data!$A:$K,7,0)),"-",VLOOKUP($A$6&amp;" "&amp;$G$23&amp;" "&amp;9,Data!$A:$K,7,0))</f>
        <v>-</v>
      </c>
      <c r="J33" s="172" t="str">
        <f>IF(ISNA(VLOOKUP($A$6&amp;" "&amp;$G$23&amp;" "&amp;9,Data!$A:$K,8,0)),"-",VLOOKUP($A$6&amp;" "&amp;$G$23&amp;" "&amp;9,Data!$A:$K,8,0))</f>
        <v>-</v>
      </c>
      <c r="K33" s="173" t="str">
        <f>IF(ISNA(VLOOKUP($A$6&amp;" "&amp;$G$23&amp;" "&amp;9,Data!$A:$K,9,0)),"-",VLOOKUP($A$6&amp;" "&amp;$G$23&amp;" "&amp;9,Data!$A:$K,9,0))</f>
        <v>-</v>
      </c>
      <c r="L33" s="90"/>
      <c r="M33"/>
      <c r="N33"/>
      <c r="O33"/>
      <c r="P33"/>
      <c r="Q33" s="127"/>
    </row>
    <row r="34" spans="1:17" s="158" customFormat="1" ht="12" customHeight="1">
      <c r="A34" s="174" t="str">
        <f>IF(ISNA(VLOOKUP($A$6&amp;" "&amp;$A$23&amp;" "&amp;10,Data!$A:$K,5,0)),"-",VLOOKUP($A$6&amp;" "&amp;$A$23&amp;" "&amp;10,Data!$A:$K,5,0))</f>
        <v>-</v>
      </c>
      <c r="B34" s="175" t="str">
        <f>IF(ISNA(VLOOKUP($A$6&amp;" "&amp;$A$23&amp;" "&amp;10,Data!$A:$K,6,0)),"-",VLOOKUP($A$6&amp;" "&amp;$A$23&amp;" "&amp;10,Data!$A:$K,6,0))</f>
        <v>-</v>
      </c>
      <c r="C34" s="175" t="str">
        <f>IF(ISNA(VLOOKUP($A$6&amp;" "&amp;$A$23&amp;" "&amp;10,Data!$A:$K,7,0)),"-",VLOOKUP($A$6&amp;" "&amp;$A$23&amp;" "&amp;10,Data!$A:$K,7,0))</f>
        <v>-</v>
      </c>
      <c r="D34" s="175" t="str">
        <f>IF(ISNA(VLOOKUP($A$6&amp;" "&amp;$A$23&amp;" "&amp;10,Data!$A:$K,8,0)),"-",VLOOKUP($A$6&amp;" "&amp;$A$23&amp;" "&amp;10,Data!$A:$K,8,0))</f>
        <v>-</v>
      </c>
      <c r="E34" s="176" t="str">
        <f>IF(ISNA(VLOOKUP($A$6&amp;" "&amp;$A$23&amp;" "&amp;10,Data!$A:$K,9,0)),"-",VLOOKUP($A$6&amp;" "&amp;$A$23&amp;" "&amp;10,Data!$A:$K,9,0))</f>
        <v>-</v>
      </c>
      <c r="F34" s="61"/>
      <c r="G34" s="174" t="str">
        <f>IF(ISNA(VLOOKUP($A$6&amp;" "&amp;$G$23&amp;" "&amp;10,Data!$A:$K,5,0)),"-",VLOOKUP($A$6&amp;" "&amp;$G$23&amp;" "&amp;10,Data!$A:$K,5,0))</f>
        <v>-</v>
      </c>
      <c r="H34" s="175" t="str">
        <f>IF(ISNA(VLOOKUP($A$6&amp;" "&amp;$G$23&amp;" "&amp;10,Data!$A:$K,6,0)),"-",VLOOKUP($A$6&amp;" "&amp;$G$23&amp;" "&amp;10,Data!$A:$K,6,0))</f>
        <v>-</v>
      </c>
      <c r="I34" s="175" t="str">
        <f>IF(ISNA(VLOOKUP($A$6&amp;" "&amp;$G$23&amp;" "&amp;10,Data!$A:$K,7,0)),"-",VLOOKUP($A$6&amp;" "&amp;$G$23&amp;" "&amp;10,Data!$A:$K,7,0))</f>
        <v>-</v>
      </c>
      <c r="J34" s="175" t="str">
        <f>IF(ISNA(VLOOKUP($A$6&amp;" "&amp;$G$23&amp;" "&amp;10,Data!$A:$K,8,0)),"-",VLOOKUP($A$6&amp;" "&amp;$G$23&amp;" "&amp;10,Data!$A:$K,8,0))</f>
        <v>-</v>
      </c>
      <c r="K34" s="176" t="str">
        <f>IF(ISNA(VLOOKUP($A$6&amp;" "&amp;$G$23&amp;" "&amp;10,Data!$A:$K,9,0)),"-",VLOOKUP($A$6&amp;" "&amp;$G$23&amp;" "&amp;10,Data!$A:$K,9,0))</f>
        <v>-</v>
      </c>
      <c r="L34" s="90"/>
      <c r="M34"/>
      <c r="N34"/>
      <c r="O34"/>
      <c r="P34"/>
      <c r="Q34" s="157"/>
    </row>
    <row r="35" spans="1:17" ht="12" customHeight="1">
      <c r="A35" s="171" t="str">
        <f>IF(ISNA(VLOOKUP($A$6&amp;" "&amp;$A$23&amp;" "&amp;11,Data!$A:$K,5,0)),"-",VLOOKUP($A$6&amp;" "&amp;$A$23&amp;" "&amp;11,Data!$A:$K,5,0))</f>
        <v>-</v>
      </c>
      <c r="B35" s="172" t="str">
        <f>IF(ISNA(VLOOKUP($A$6&amp;" "&amp;$A$23&amp;" "&amp;11,Data!$A:$K,6,0)),"-",VLOOKUP($A$6&amp;" "&amp;$A$23&amp;" "&amp;11,Data!$A:$K,6,0))</f>
        <v>-</v>
      </c>
      <c r="C35" s="172" t="str">
        <f>IF(ISNA(VLOOKUP($A$6&amp;" "&amp;$A$23&amp;" "&amp;11,Data!$A:$K,7,0)),"-",VLOOKUP($A$6&amp;" "&amp;$A$23&amp;" "&amp;11,Data!$A:$K,7,0))</f>
        <v>-</v>
      </c>
      <c r="D35" s="172" t="str">
        <f>IF(ISNA(VLOOKUP($A$6&amp;" "&amp;$A$23&amp;" "&amp;11,Data!$A:$K,8,0)),"-",VLOOKUP($A$6&amp;" "&amp;$A$23&amp;" "&amp;11,Data!$A:$K,8,0))</f>
        <v>-</v>
      </c>
      <c r="E35" s="173" t="str">
        <f>IF(ISNA(VLOOKUP($A$6&amp;" "&amp;$A$23&amp;" "&amp;11,Data!$A:$K,9,0)),"-",VLOOKUP($A$6&amp;" "&amp;$A$23&amp;" "&amp;11,Data!$A:$K,9,0))</f>
        <v>-</v>
      </c>
      <c r="F35" s="61"/>
      <c r="G35" s="171" t="str">
        <f>IF(ISNA(VLOOKUP($A$6&amp;" "&amp;$G$23&amp;" "&amp;11,Data!$A:$K,5,0)),"-",VLOOKUP($A$6&amp;" "&amp;$G$23&amp;" "&amp;11,Data!$A:$K,5,0))</f>
        <v>-</v>
      </c>
      <c r="H35" s="172" t="str">
        <f>IF(ISNA(VLOOKUP($A$6&amp;" "&amp;$G$23&amp;" "&amp;11,Data!$A:$K,6,0)),"-",VLOOKUP($A$6&amp;" "&amp;$G$23&amp;" "&amp;11,Data!$A:$K,6,0))</f>
        <v>-</v>
      </c>
      <c r="I35" s="172" t="str">
        <f>IF(ISNA(VLOOKUP($A$6&amp;" "&amp;$G$23&amp;" "&amp;11,Data!$A:$K,7,0)),"-",VLOOKUP($A$6&amp;" "&amp;$G$23&amp;" "&amp;11,Data!$A:$K,7,0))</f>
        <v>-</v>
      </c>
      <c r="J35" s="172" t="str">
        <f>IF(ISNA(VLOOKUP($A$6&amp;" "&amp;$G$23&amp;" "&amp;11,Data!$A:$K,8,0)),"-",VLOOKUP($A$6&amp;" "&amp;$G$23&amp;" "&amp;11,Data!$A:$K,8,0))</f>
        <v>-</v>
      </c>
      <c r="K35" s="173" t="str">
        <f>IF(ISNA(VLOOKUP($A$6&amp;" "&amp;$G$23&amp;" "&amp;11,Data!$A:$K,9,0)),"-",VLOOKUP($A$6&amp;" "&amp;$G$23&amp;" "&amp;11,Data!$A:$K,9,0))</f>
        <v>-</v>
      </c>
      <c r="L35" s="90"/>
      <c r="M35"/>
      <c r="N35"/>
      <c r="O35"/>
      <c r="P35"/>
      <c r="Q35" s="127"/>
    </row>
    <row r="36" spans="1:17" ht="12" customHeight="1">
      <c r="A36" s="171" t="str">
        <f>IF(ISNA(VLOOKUP($A$6&amp;" "&amp;$A$23&amp;" "&amp;12,Data!$A:$K,5,0)),"-",VLOOKUP($A$6&amp;" "&amp;$A$23&amp;" "&amp;12,Data!$A:$K,5,0))</f>
        <v>-</v>
      </c>
      <c r="B36" s="172" t="str">
        <f>IF(ISNA(VLOOKUP($A$6&amp;" "&amp;$A$23&amp;" "&amp;12,Data!$A:$K,6,0)),"-",VLOOKUP($A$6&amp;" "&amp;$A$23&amp;" "&amp;12,Data!$A:$K,6,0))</f>
        <v>-</v>
      </c>
      <c r="C36" s="172" t="str">
        <f>IF(ISNA(VLOOKUP($A$6&amp;" "&amp;$A$23&amp;" "&amp;12,Data!$A:$K,7,0)),"-",VLOOKUP($A$6&amp;" "&amp;$A$23&amp;" "&amp;12,Data!$A:$K,7,0))</f>
        <v>-</v>
      </c>
      <c r="D36" s="172" t="str">
        <f>IF(ISNA(VLOOKUP($A$6&amp;" "&amp;$A$23&amp;" "&amp;12,Data!$A:$K,8,0)),"-",VLOOKUP($A$6&amp;" "&amp;$A$23&amp;" "&amp;12,Data!$A:$K,8,0))</f>
        <v>-</v>
      </c>
      <c r="E36" s="173" t="str">
        <f>IF(ISNA(VLOOKUP($A$6&amp;" "&amp;$A$23&amp;" "&amp;12,Data!$A:$K,9,0)),"-",VLOOKUP($A$6&amp;" "&amp;$A$23&amp;" "&amp;12,Data!$A:$K,9,0))</f>
        <v>-</v>
      </c>
      <c r="F36" s="61"/>
      <c r="G36" s="171" t="str">
        <f>IF(ISNA(VLOOKUP($A$6&amp;" "&amp;$G$23&amp;" "&amp;12,Data!$A:$K,5,0)),"-",VLOOKUP($A$6&amp;" "&amp;$G$23&amp;" "&amp;12,Data!$A:$K,5,0))</f>
        <v>-</v>
      </c>
      <c r="H36" s="172" t="str">
        <f>IF(ISNA(VLOOKUP($A$6&amp;" "&amp;$G$23&amp;" "&amp;12,Data!$A:$K,6,0)),"-",VLOOKUP($A$6&amp;" "&amp;$G$23&amp;" "&amp;12,Data!$A:$K,6,0))</f>
        <v>-</v>
      </c>
      <c r="I36" s="172" t="str">
        <f>IF(ISNA(VLOOKUP($A$6&amp;" "&amp;$G$23&amp;" "&amp;12,Data!$A:$K,7,0)),"-",VLOOKUP($A$6&amp;" "&amp;$G$23&amp;" "&amp;12,Data!$A:$K,7,0))</f>
        <v>-</v>
      </c>
      <c r="J36" s="172" t="str">
        <f>IF(ISNA(VLOOKUP($A$6&amp;" "&amp;$G$23&amp;" "&amp;12,Data!$A:$K,8,0)),"-",VLOOKUP($A$6&amp;" "&amp;$G$23&amp;" "&amp;12,Data!$A:$K,8,0))</f>
        <v>-</v>
      </c>
      <c r="K36" s="173" t="str">
        <f>IF(ISNA(VLOOKUP($A$6&amp;" "&amp;$G$23&amp;" "&amp;12,Data!$A:$K,9,0)),"-",VLOOKUP($A$6&amp;" "&amp;$G$23&amp;" "&amp;12,Data!$A:$K,9,0))</f>
        <v>-</v>
      </c>
      <c r="L36" s="90"/>
      <c r="M36"/>
      <c r="N36"/>
      <c r="O36"/>
      <c r="P36"/>
      <c r="Q36" s="127"/>
    </row>
    <row r="37" spans="1:17" ht="12" customHeight="1" thickBot="1">
      <c r="A37" s="177" t="str">
        <f>IF(ISNA(VLOOKUP($A$6&amp;" "&amp;$A$23&amp;" "&amp;13,Data!$A:$K,5,0)),"-",VLOOKUP($A$6&amp;" "&amp;$A$23&amp;" "&amp;13,Data!$A:$K,5,0))</f>
        <v>-</v>
      </c>
      <c r="B37" s="178" t="str">
        <f>IF(ISNA(VLOOKUP($A$6&amp;" "&amp;$A$23&amp;" "&amp;13,Data!$A:$K,6,0)),"-",VLOOKUP($A$6&amp;" "&amp;$A$23&amp;" "&amp;13,Data!$A:$K,6,0))</f>
        <v>-</v>
      </c>
      <c r="C37" s="178" t="str">
        <f>IF(ISNA(VLOOKUP($A$6&amp;" "&amp;$A$23&amp;" "&amp;13,Data!$A:$K,7,0)),"-",VLOOKUP($A$6&amp;" "&amp;$A$23&amp;" "&amp;13,Data!$A:$K,7,0))</f>
        <v>-</v>
      </c>
      <c r="D37" s="178" t="str">
        <f>IF(ISNA(VLOOKUP($A$6&amp;" "&amp;$A$23&amp;" "&amp;13,Data!$A:$K,8,0)),"-",VLOOKUP($A$6&amp;" "&amp;$A$23&amp;" "&amp;13,Data!$A:$K,8,0))</f>
        <v>-</v>
      </c>
      <c r="E37" s="179" t="str">
        <f>IF(ISNA(VLOOKUP($A$6&amp;" "&amp;$A$23&amp;" "&amp;13,Data!$A:$K,9,0)),"-",VLOOKUP($A$6&amp;" "&amp;$A$23&amp;" "&amp;13,Data!$A:$K,9,0))</f>
        <v>-</v>
      </c>
      <c r="F37" s="61"/>
      <c r="G37" s="177" t="str">
        <f>IF(ISNA(VLOOKUP($A$6&amp;" "&amp;$G$23&amp;" "&amp;13,Data!$A:$K,5,0)),"-",VLOOKUP($A$6&amp;" "&amp;$G$23&amp;" "&amp;13,Data!$A:$K,5,0))</f>
        <v>-</v>
      </c>
      <c r="H37" s="178" t="str">
        <f>IF(ISNA(VLOOKUP($A$6&amp;" "&amp;$G$23&amp;" "&amp;13,Data!$A:$K,6,0)),"-",VLOOKUP($A$6&amp;" "&amp;$G$23&amp;" "&amp;13,Data!$A:$K,6,0))</f>
        <v>-</v>
      </c>
      <c r="I37" s="178" t="str">
        <f>IF(ISNA(VLOOKUP($A$6&amp;" "&amp;$G$23&amp;" "&amp;13,Data!$A:$K,7,0)),"-",VLOOKUP($A$6&amp;" "&amp;$G$23&amp;" "&amp;13,Data!$A:$K,7,0))</f>
        <v>-</v>
      </c>
      <c r="J37" s="178" t="str">
        <f>IF(ISNA(VLOOKUP($A$6&amp;" "&amp;$G$23&amp;" "&amp;13,Data!$A:$K,8,0)),"-",VLOOKUP($A$6&amp;" "&amp;$G$23&amp;" "&amp;13,Data!$A:$K,8,0))</f>
        <v>-</v>
      </c>
      <c r="K37" s="179" t="str">
        <f>IF(ISNA(VLOOKUP($A$6&amp;" "&amp;$G$23&amp;" "&amp;13,Data!$A:$K,9,0)),"-",VLOOKUP($A$6&amp;" "&amp;$G$23&amp;" "&amp;13,Data!$A:$K,9,0))</f>
        <v>-</v>
      </c>
      <c r="L37" s="90"/>
      <c r="M37"/>
      <c r="N37"/>
      <c r="O37"/>
      <c r="P37"/>
      <c r="Q37" s="127"/>
    </row>
    <row r="38" spans="1:17" ht="12" customHeight="1">
      <c r="A38" s="325"/>
      <c r="B38" s="325"/>
      <c r="C38" s="325"/>
      <c r="D38" s="326"/>
      <c r="E38" s="326"/>
      <c r="F38" s="91"/>
      <c r="G38" s="325"/>
      <c r="H38" s="326"/>
      <c r="I38" s="326"/>
      <c r="J38" s="326"/>
      <c r="K38" s="326"/>
      <c r="L38" s="127"/>
      <c r="M38"/>
      <c r="N38"/>
      <c r="O38"/>
      <c r="P38"/>
      <c r="Q38" s="127"/>
    </row>
    <row r="39" spans="1:17" s="138" customFormat="1" ht="12" customHeight="1">
      <c r="A39" s="237" t="s">
        <v>54</v>
      </c>
      <c r="B39" s="237"/>
      <c r="C39" s="237"/>
      <c r="D39" s="237"/>
      <c r="E39" s="237"/>
      <c r="F39" s="106"/>
      <c r="G39" s="106"/>
      <c r="H39" s="106"/>
      <c r="I39" s="91"/>
      <c r="J39" s="91"/>
      <c r="K39" s="91"/>
      <c r="L39" s="91"/>
      <c r="M39" s="91"/>
      <c r="N39" s="91"/>
      <c r="O39" s="91"/>
      <c r="P39" s="91"/>
      <c r="Q39" s="91"/>
    </row>
    <row r="40" spans="1:17" s="138" customFormat="1" ht="12" customHeight="1">
      <c r="A40" s="106"/>
      <c r="B40" s="106"/>
      <c r="C40" s="106"/>
      <c r="D40" s="106"/>
      <c r="E40" s="106"/>
      <c r="F40" s="106"/>
      <c r="G40" s="106"/>
      <c r="H40" s="106"/>
      <c r="I40" s="91"/>
      <c r="J40" s="91"/>
      <c r="K40" s="91"/>
      <c r="L40" s="91"/>
      <c r="M40" s="91"/>
      <c r="N40" s="91"/>
      <c r="O40" s="91"/>
      <c r="P40" s="91"/>
      <c r="Q40" s="91"/>
    </row>
    <row r="41" spans="1:17" s="138" customFormat="1" ht="12" customHeight="1">
      <c r="A41" s="353" t="s">
        <v>218</v>
      </c>
      <c r="B41" s="353"/>
      <c r="C41" s="353"/>
      <c r="D41" s="353"/>
      <c r="E41" s="353"/>
      <c r="F41" s="353"/>
      <c r="G41" s="353"/>
      <c r="H41" s="353"/>
      <c r="J41" s="353" t="s">
        <v>219</v>
      </c>
      <c r="K41" s="353"/>
      <c r="L41" s="353"/>
      <c r="M41" s="353"/>
      <c r="N41" s="353"/>
      <c r="O41" s="353"/>
      <c r="P41" s="353"/>
    </row>
    <row r="42" spans="1:17" s="138" customFormat="1" ht="12" customHeight="1">
      <c r="A42" s="355" t="s">
        <v>70</v>
      </c>
      <c r="B42" s="355"/>
      <c r="C42" s="354" t="s">
        <v>119</v>
      </c>
      <c r="D42" s="354"/>
      <c r="E42" s="354"/>
      <c r="F42" s="354"/>
      <c r="G42" s="354"/>
      <c r="H42" s="354"/>
      <c r="J42" s="355" t="s">
        <v>70</v>
      </c>
      <c r="K42" s="355"/>
      <c r="L42" s="354" t="s">
        <v>119</v>
      </c>
      <c r="M42" s="354"/>
      <c r="N42" s="354"/>
      <c r="O42" s="354"/>
      <c r="P42" s="354"/>
    </row>
    <row r="43" spans="1:17" s="138" customFormat="1" ht="12" customHeight="1">
      <c r="A43" s="355"/>
      <c r="B43" s="355"/>
      <c r="C43" s="151" t="s">
        <v>216</v>
      </c>
      <c r="D43" s="152" t="s">
        <v>162</v>
      </c>
      <c r="E43" s="152" t="s">
        <v>163</v>
      </c>
      <c r="F43" s="354" t="s">
        <v>164</v>
      </c>
      <c r="G43" s="354"/>
      <c r="H43" s="152" t="s">
        <v>165</v>
      </c>
      <c r="J43" s="355"/>
      <c r="K43" s="355"/>
      <c r="L43" s="151" t="s">
        <v>216</v>
      </c>
      <c r="M43" s="152" t="s">
        <v>162</v>
      </c>
      <c r="N43" s="152" t="s">
        <v>163</v>
      </c>
      <c r="O43" s="152" t="s">
        <v>164</v>
      </c>
      <c r="P43" s="152" t="s">
        <v>165</v>
      </c>
    </row>
    <row r="44" spans="1:17" s="138" customFormat="1" ht="12" customHeight="1">
      <c r="A44" s="354" t="s">
        <v>67</v>
      </c>
      <c r="B44" s="354"/>
      <c r="C44" s="146">
        <v>0.375</v>
      </c>
      <c r="D44" s="146">
        <v>0.25</v>
      </c>
      <c r="E44" s="146">
        <v>0</v>
      </c>
      <c r="F44" s="344">
        <v>-0.125</v>
      </c>
      <c r="G44" s="344"/>
      <c r="H44" s="146">
        <v>-0.25</v>
      </c>
      <c r="J44" s="354" t="s">
        <v>67</v>
      </c>
      <c r="K44" s="354"/>
      <c r="L44" s="146">
        <v>0.25</v>
      </c>
      <c r="M44" s="146">
        <v>0.125</v>
      </c>
      <c r="N44" s="146">
        <v>-0.125</v>
      </c>
      <c r="O44" s="146">
        <v>-0.25</v>
      </c>
      <c r="P44" s="146">
        <v>-0.375</v>
      </c>
    </row>
    <row r="45" spans="1:17" s="138" customFormat="1" ht="12" customHeight="1">
      <c r="A45" s="354" t="s">
        <v>196</v>
      </c>
      <c r="B45" s="354"/>
      <c r="C45" s="146">
        <v>0.125</v>
      </c>
      <c r="D45" s="146">
        <v>0</v>
      </c>
      <c r="E45" s="146">
        <v>-0.125</v>
      </c>
      <c r="F45" s="344">
        <v>-0.375</v>
      </c>
      <c r="G45" s="344"/>
      <c r="H45" s="146">
        <v>-0.5</v>
      </c>
      <c r="J45" s="354" t="s">
        <v>196</v>
      </c>
      <c r="K45" s="354"/>
      <c r="L45" s="146">
        <v>0</v>
      </c>
      <c r="M45" s="146">
        <v>-0.125</v>
      </c>
      <c r="N45" s="146">
        <v>-0.375</v>
      </c>
      <c r="O45" s="146">
        <v>-0.625</v>
      </c>
      <c r="P45" s="146">
        <v>-0.75</v>
      </c>
    </row>
    <row r="46" spans="1:17" s="138" customFormat="1" ht="12" customHeight="1">
      <c r="A46" s="354" t="s">
        <v>197</v>
      </c>
      <c r="B46" s="354"/>
      <c r="C46" s="146">
        <v>0</v>
      </c>
      <c r="D46" s="146">
        <v>-0.25</v>
      </c>
      <c r="E46" s="146">
        <v>-0.375</v>
      </c>
      <c r="F46" s="344">
        <v>-0.625</v>
      </c>
      <c r="G46" s="344"/>
      <c r="H46" s="146">
        <v>-0.75</v>
      </c>
      <c r="J46" s="354" t="s">
        <v>197</v>
      </c>
      <c r="K46" s="354"/>
      <c r="L46" s="146">
        <v>-0.25</v>
      </c>
      <c r="M46" s="146">
        <v>-0.375</v>
      </c>
      <c r="N46" s="146">
        <v>-0.625</v>
      </c>
      <c r="O46" s="146">
        <v>-0.875</v>
      </c>
      <c r="P46" s="146">
        <v>-1</v>
      </c>
    </row>
    <row r="47" spans="1:17" s="138" customFormat="1" ht="12" customHeight="1">
      <c r="A47" s="354" t="s">
        <v>72</v>
      </c>
      <c r="B47" s="354"/>
      <c r="C47" s="146">
        <v>-0.375</v>
      </c>
      <c r="D47" s="146">
        <v>-0.625</v>
      </c>
      <c r="E47" s="146">
        <v>-0.875</v>
      </c>
      <c r="F47" s="344" t="s">
        <v>195</v>
      </c>
      <c r="G47" s="344"/>
      <c r="H47" s="146" t="s">
        <v>195</v>
      </c>
      <c r="J47" s="354" t="s">
        <v>72</v>
      </c>
      <c r="K47" s="354"/>
      <c r="L47" s="146" t="s">
        <v>195</v>
      </c>
      <c r="M47" s="146" t="s">
        <v>195</v>
      </c>
      <c r="N47" s="146" t="s">
        <v>195</v>
      </c>
      <c r="O47" s="146" t="s">
        <v>195</v>
      </c>
      <c r="P47" s="146" t="s">
        <v>195</v>
      </c>
    </row>
    <row r="48" spans="1:17" s="138" customFormat="1" ht="12" customHeight="1">
      <c r="A48" s="140"/>
      <c r="B48" s="140"/>
      <c r="C48" s="140"/>
      <c r="D48" s="140"/>
      <c r="E48" s="140"/>
      <c r="F48" s="140"/>
      <c r="G48" s="140"/>
      <c r="H48" s="140"/>
    </row>
    <row r="49" spans="1:20" s="138" customFormat="1" ht="12" customHeight="1">
      <c r="A49" s="140"/>
      <c r="B49" s="140"/>
      <c r="C49" s="140"/>
      <c r="D49" s="140"/>
      <c r="E49" s="140"/>
      <c r="F49" s="140"/>
      <c r="G49" s="140"/>
      <c r="H49" s="140"/>
    </row>
    <row r="50" spans="1:20" s="138" customFormat="1" ht="12" customHeight="1">
      <c r="A50" s="319" t="s">
        <v>198</v>
      </c>
      <c r="B50" s="319"/>
      <c r="C50" s="319"/>
      <c r="D50" s="319"/>
      <c r="E50" s="319"/>
      <c r="F50" s="319"/>
      <c r="G50" s="319"/>
      <c r="H50" s="319"/>
      <c r="J50" s="319" t="s">
        <v>194</v>
      </c>
      <c r="K50" s="323"/>
      <c r="L50" s="323"/>
      <c r="M50" s="323"/>
      <c r="N50" s="323"/>
      <c r="O50" s="323"/>
      <c r="P50" s="323"/>
    </row>
    <row r="51" spans="1:20" s="138" customFormat="1" ht="12" customHeight="1">
      <c r="A51" s="322" t="s">
        <v>199</v>
      </c>
      <c r="B51" s="322"/>
      <c r="C51" s="320" t="s">
        <v>119</v>
      </c>
      <c r="D51" s="320"/>
      <c r="E51" s="320"/>
      <c r="F51" s="320"/>
      <c r="G51" s="320"/>
      <c r="H51" s="320"/>
      <c r="J51" s="322" t="s">
        <v>70</v>
      </c>
      <c r="K51" s="322"/>
      <c r="L51" s="320" t="s">
        <v>119</v>
      </c>
      <c r="M51" s="320"/>
      <c r="N51" s="320"/>
      <c r="O51" s="320"/>
      <c r="P51" s="324"/>
    </row>
    <row r="52" spans="1:20" s="138" customFormat="1" ht="12" customHeight="1">
      <c r="A52" s="322"/>
      <c r="B52" s="322"/>
      <c r="C52" s="150" t="s">
        <v>216</v>
      </c>
      <c r="D52" s="150" t="s">
        <v>162</v>
      </c>
      <c r="E52" s="150" t="s">
        <v>163</v>
      </c>
      <c r="F52" s="320" t="s">
        <v>164</v>
      </c>
      <c r="G52" s="343"/>
      <c r="H52" s="150" t="s">
        <v>165</v>
      </c>
      <c r="J52" s="322"/>
      <c r="K52" s="322"/>
      <c r="L52" s="150" t="s">
        <v>216</v>
      </c>
      <c r="M52" s="150" t="s">
        <v>162</v>
      </c>
      <c r="N52" s="150" t="s">
        <v>163</v>
      </c>
      <c r="O52" s="150" t="s">
        <v>164</v>
      </c>
      <c r="P52" s="150" t="s">
        <v>165</v>
      </c>
    </row>
    <row r="53" spans="1:20" s="138" customFormat="1" ht="12" customHeight="1">
      <c r="A53" s="318" t="s">
        <v>200</v>
      </c>
      <c r="B53" s="318"/>
      <c r="C53" s="147" t="s">
        <v>195</v>
      </c>
      <c r="D53" s="147" t="s">
        <v>195</v>
      </c>
      <c r="E53" s="145" t="s">
        <v>195</v>
      </c>
      <c r="F53" s="321" t="s">
        <v>195</v>
      </c>
      <c r="G53" s="321"/>
      <c r="H53" s="145" t="s">
        <v>195</v>
      </c>
      <c r="J53" s="318" t="s">
        <v>67</v>
      </c>
      <c r="K53" s="318"/>
      <c r="L53" s="147" t="s">
        <v>195</v>
      </c>
      <c r="M53" s="147" t="s">
        <v>195</v>
      </c>
      <c r="N53" s="147" t="s">
        <v>195</v>
      </c>
      <c r="O53" s="145" t="s">
        <v>195</v>
      </c>
      <c r="P53" s="145" t="s">
        <v>195</v>
      </c>
    </row>
    <row r="54" spans="1:20" s="138" customFormat="1" ht="12" customHeight="1">
      <c r="A54" s="318" t="s">
        <v>201</v>
      </c>
      <c r="B54" s="318"/>
      <c r="C54" s="145">
        <v>0</v>
      </c>
      <c r="D54" s="145">
        <v>-0.375</v>
      </c>
      <c r="E54" s="145">
        <v>-0.5</v>
      </c>
      <c r="F54" s="321">
        <v>-0.625</v>
      </c>
      <c r="G54" s="321"/>
      <c r="H54" s="145" t="s">
        <v>195</v>
      </c>
      <c r="J54" s="318" t="s">
        <v>196</v>
      </c>
      <c r="K54" s="318"/>
      <c r="L54" s="147" t="s">
        <v>195</v>
      </c>
      <c r="M54" s="147" t="s">
        <v>195</v>
      </c>
      <c r="N54" s="147" t="s">
        <v>195</v>
      </c>
      <c r="O54" s="145" t="s">
        <v>195</v>
      </c>
      <c r="P54" s="145" t="s">
        <v>195</v>
      </c>
    </row>
    <row r="55" spans="1:20" s="138" customFormat="1" ht="12" customHeight="1">
      <c r="A55" s="318" t="s">
        <v>202</v>
      </c>
      <c r="B55" s="318"/>
      <c r="C55" s="145">
        <v>0</v>
      </c>
      <c r="D55" s="145">
        <v>-0.25</v>
      </c>
      <c r="E55" s="145">
        <v>-0.375</v>
      </c>
      <c r="F55" s="321">
        <v>-0.5</v>
      </c>
      <c r="G55" s="321"/>
      <c r="H55" s="145">
        <v>-0.75</v>
      </c>
      <c r="J55" s="318" t="s">
        <v>197</v>
      </c>
      <c r="K55" s="318"/>
      <c r="L55" s="147" t="s">
        <v>195</v>
      </c>
      <c r="M55" s="147" t="s">
        <v>195</v>
      </c>
      <c r="N55" s="147" t="s">
        <v>195</v>
      </c>
      <c r="O55" s="145" t="s">
        <v>195</v>
      </c>
      <c r="P55" s="145" t="s">
        <v>195</v>
      </c>
    </row>
    <row r="56" spans="1:20" s="138" customFormat="1" ht="12" customHeight="1">
      <c r="A56" s="318" t="s">
        <v>203</v>
      </c>
      <c r="B56" s="318"/>
      <c r="C56" s="145">
        <v>0</v>
      </c>
      <c r="D56" s="145">
        <v>-0.375</v>
      </c>
      <c r="E56" s="145" t="s">
        <v>195</v>
      </c>
      <c r="F56" s="321" t="s">
        <v>195</v>
      </c>
      <c r="G56" s="321"/>
      <c r="H56" s="145" t="s">
        <v>195</v>
      </c>
      <c r="J56" s="318" t="s">
        <v>72</v>
      </c>
      <c r="K56" s="318"/>
      <c r="L56" s="147" t="s">
        <v>195</v>
      </c>
      <c r="M56" s="145" t="s">
        <v>195</v>
      </c>
      <c r="N56" s="145" t="s">
        <v>195</v>
      </c>
      <c r="O56" s="145" t="s">
        <v>195</v>
      </c>
      <c r="P56" s="145" t="s">
        <v>195</v>
      </c>
    </row>
    <row r="57" spans="1:20" s="138" customFormat="1" ht="12" customHeight="1">
      <c r="A57" s="318" t="s">
        <v>217</v>
      </c>
      <c r="B57" s="318"/>
      <c r="C57" s="145">
        <v>-0.25</v>
      </c>
      <c r="D57" s="145">
        <v>-0.25</v>
      </c>
      <c r="E57" s="145">
        <v>-0.25</v>
      </c>
      <c r="F57" s="321">
        <v>-0.25</v>
      </c>
      <c r="G57" s="321"/>
      <c r="H57" s="145">
        <v>-0.25</v>
      </c>
    </row>
    <row r="58" spans="1:20" s="138" customFormat="1" ht="12" customHeight="1">
      <c r="A58" s="141"/>
      <c r="B58" s="141"/>
      <c r="C58" s="142"/>
      <c r="D58" s="142"/>
      <c r="E58" s="143"/>
      <c r="F58" s="144"/>
      <c r="G58" s="144"/>
      <c r="H58" s="143"/>
      <c r="S58"/>
      <c r="T58"/>
    </row>
    <row r="59" spans="1:20" s="138" customFormat="1" ht="12" customHeight="1">
      <c r="A59" s="139"/>
      <c r="B59" s="140"/>
      <c r="C59" s="140"/>
      <c r="D59" s="140"/>
      <c r="E59" s="140"/>
      <c r="F59" s="140"/>
      <c r="G59" s="140"/>
      <c r="H59" s="140"/>
      <c r="S59"/>
      <c r="T59"/>
    </row>
    <row r="60" spans="1:20" s="138" customFormat="1" ht="12" customHeight="1">
      <c r="A60" s="319" t="s">
        <v>204</v>
      </c>
      <c r="B60" s="319"/>
      <c r="C60" s="319"/>
      <c r="D60" s="319"/>
      <c r="E60" s="319"/>
      <c r="F60" s="319"/>
      <c r="G60" s="319"/>
      <c r="H60" s="319"/>
      <c r="J60" s="337" t="s">
        <v>6</v>
      </c>
      <c r="K60" s="338"/>
      <c r="M60" s="149" t="s">
        <v>220</v>
      </c>
      <c r="N60" s="148"/>
      <c r="O60" s="149"/>
      <c r="P60" s="148"/>
      <c r="S60"/>
      <c r="T60"/>
    </row>
    <row r="61" spans="1:20" s="138" customFormat="1" ht="12" customHeight="1">
      <c r="A61" s="322" t="s">
        <v>205</v>
      </c>
      <c r="B61" s="322"/>
      <c r="C61" s="320" t="s">
        <v>119</v>
      </c>
      <c r="D61" s="320"/>
      <c r="E61" s="320"/>
      <c r="F61" s="320"/>
      <c r="G61" s="320"/>
      <c r="H61" s="320"/>
      <c r="J61" s="339" t="s">
        <v>265</v>
      </c>
      <c r="K61" s="340"/>
      <c r="M61" s="356" t="s">
        <v>81</v>
      </c>
      <c r="N61" s="356"/>
      <c r="O61" s="357">
        <v>-0.36</v>
      </c>
      <c r="P61" s="357"/>
    </row>
    <row r="62" spans="1:20" s="138" customFormat="1" ht="12" customHeight="1">
      <c r="A62" s="322"/>
      <c r="B62" s="322"/>
      <c r="C62" s="150" t="s">
        <v>216</v>
      </c>
      <c r="D62" s="150" t="s">
        <v>162</v>
      </c>
      <c r="E62" s="150" t="s">
        <v>163</v>
      </c>
      <c r="F62" s="320" t="s">
        <v>164</v>
      </c>
      <c r="G62" s="343"/>
      <c r="H62" s="150" t="s">
        <v>165</v>
      </c>
      <c r="J62" s="341" t="s">
        <v>260</v>
      </c>
      <c r="K62" s="342"/>
      <c r="M62" s="356" t="s">
        <v>82</v>
      </c>
      <c r="N62" s="356"/>
      <c r="O62" s="357">
        <v>-0.66</v>
      </c>
      <c r="P62" s="357"/>
    </row>
    <row r="63" spans="1:20" s="138" customFormat="1" ht="12" customHeight="1">
      <c r="A63" s="318" t="s">
        <v>206</v>
      </c>
      <c r="B63" s="318"/>
      <c r="C63" s="145">
        <v>0</v>
      </c>
      <c r="D63" s="145">
        <v>0</v>
      </c>
      <c r="E63" s="145">
        <v>0</v>
      </c>
      <c r="F63" s="321">
        <v>0</v>
      </c>
      <c r="G63" s="321"/>
      <c r="H63" s="145">
        <v>0</v>
      </c>
      <c r="J63" s="195" t="s">
        <v>261</v>
      </c>
      <c r="K63" s="197"/>
      <c r="M63" s="269" t="s">
        <v>227</v>
      </c>
      <c r="N63" s="269"/>
      <c r="O63" s="269"/>
      <c r="P63" s="269"/>
    </row>
    <row r="64" spans="1:20" s="138" customFormat="1" ht="12" customHeight="1">
      <c r="A64" s="318" t="s">
        <v>207</v>
      </c>
      <c r="B64" s="318"/>
      <c r="C64" s="145">
        <v>0</v>
      </c>
      <c r="D64" s="145">
        <v>0</v>
      </c>
      <c r="E64" s="145">
        <v>0</v>
      </c>
      <c r="F64" s="321">
        <v>0</v>
      </c>
      <c r="G64" s="321"/>
      <c r="H64" s="145">
        <v>0</v>
      </c>
      <c r="M64" s="272"/>
      <c r="N64" s="272"/>
      <c r="O64" s="272"/>
      <c r="P64" s="272"/>
    </row>
    <row r="65" spans="1:16" s="138" customFormat="1" ht="12" customHeight="1">
      <c r="A65" s="318" t="s">
        <v>253</v>
      </c>
      <c r="B65" s="318"/>
      <c r="C65" s="145">
        <v>0</v>
      </c>
      <c r="D65" s="145">
        <v>0</v>
      </c>
      <c r="E65" s="145">
        <v>0</v>
      </c>
      <c r="F65" s="321">
        <v>-0.25</v>
      </c>
      <c r="G65" s="321"/>
      <c r="H65" s="145">
        <v>-0.375</v>
      </c>
      <c r="M65" s="272"/>
      <c r="N65" s="272"/>
      <c r="O65" s="272"/>
      <c r="P65" s="272"/>
    </row>
    <row r="66" spans="1:16" s="138" customFormat="1" ht="12" customHeight="1">
      <c r="A66" s="140"/>
      <c r="B66" s="140"/>
      <c r="C66" s="140"/>
      <c r="D66" s="140"/>
      <c r="E66" s="140"/>
      <c r="F66" s="140"/>
      <c r="G66" s="140"/>
      <c r="H66" s="140"/>
      <c r="M66" s="272"/>
      <c r="N66" s="272"/>
      <c r="O66" s="272"/>
      <c r="P66" s="272"/>
    </row>
    <row r="67" spans="1:16" s="138" customFormat="1" ht="12" customHeight="1">
      <c r="A67" s="140"/>
      <c r="B67" s="140"/>
      <c r="C67" s="140"/>
      <c r="D67" s="140"/>
      <c r="E67" s="140"/>
      <c r="F67" s="140"/>
      <c r="G67" s="140"/>
      <c r="H67" s="140"/>
    </row>
    <row r="68" spans="1:16" s="138" customFormat="1" ht="12" customHeight="1">
      <c r="A68" s="349" t="s">
        <v>208</v>
      </c>
      <c r="B68" s="350"/>
      <c r="C68" s="350"/>
      <c r="D68" s="350"/>
      <c r="E68" s="350"/>
      <c r="F68" s="350"/>
      <c r="G68" s="350"/>
      <c r="H68" s="351"/>
      <c r="J68" s="319" t="s">
        <v>226</v>
      </c>
      <c r="K68" s="319"/>
      <c r="L68" s="155" t="s">
        <v>221</v>
      </c>
      <c r="M68" s="155" t="s">
        <v>222</v>
      </c>
    </row>
    <row r="69" spans="1:16" s="138" customFormat="1" ht="12" customHeight="1">
      <c r="A69" s="348" t="s">
        <v>209</v>
      </c>
      <c r="B69" s="348"/>
      <c r="C69" s="320" t="s">
        <v>210</v>
      </c>
      <c r="D69" s="320"/>
      <c r="E69" s="320"/>
      <c r="F69" s="320"/>
      <c r="G69" s="320"/>
      <c r="H69" s="320"/>
      <c r="J69" s="356" t="s">
        <v>223</v>
      </c>
      <c r="K69" s="356"/>
      <c r="L69" s="154">
        <v>101.75</v>
      </c>
      <c r="M69" s="153">
        <v>101.5</v>
      </c>
    </row>
    <row r="70" spans="1:16" s="138" customFormat="1" ht="12" customHeight="1">
      <c r="A70" s="318">
        <v>1</v>
      </c>
      <c r="B70" s="318"/>
      <c r="C70" s="345" t="s">
        <v>211</v>
      </c>
      <c r="D70" s="345"/>
      <c r="E70" s="345"/>
      <c r="F70" s="345"/>
      <c r="G70" s="345"/>
      <c r="H70" s="156">
        <v>-0.12</v>
      </c>
      <c r="J70" s="356" t="s">
        <v>224</v>
      </c>
      <c r="K70" s="356"/>
      <c r="L70" s="154">
        <v>101.25</v>
      </c>
      <c r="M70" s="153">
        <v>101</v>
      </c>
    </row>
    <row r="71" spans="1:16" s="138" customFormat="1" ht="12" customHeight="1">
      <c r="A71" s="318">
        <v>2</v>
      </c>
      <c r="B71" s="318"/>
      <c r="C71" s="345" t="s">
        <v>212</v>
      </c>
      <c r="D71" s="345"/>
      <c r="E71" s="345"/>
      <c r="F71" s="345"/>
      <c r="G71" s="345"/>
      <c r="H71" s="156">
        <v>-7.0000000000000007E-2</v>
      </c>
      <c r="J71" s="356" t="s">
        <v>225</v>
      </c>
      <c r="K71" s="356"/>
      <c r="L71" s="154">
        <v>101</v>
      </c>
      <c r="M71" s="153">
        <v>100.75</v>
      </c>
    </row>
    <row r="72" spans="1:16" s="138" customFormat="1" ht="12" customHeight="1">
      <c r="A72" s="318">
        <v>3</v>
      </c>
      <c r="B72" s="318"/>
      <c r="C72" s="345" t="s">
        <v>213</v>
      </c>
      <c r="D72" s="345"/>
      <c r="E72" s="345"/>
      <c r="F72" s="345"/>
      <c r="G72" s="345"/>
      <c r="H72" s="156">
        <v>-0.03</v>
      </c>
    </row>
    <row r="73" spans="1:16" s="138" customFormat="1" ht="12" customHeight="1">
      <c r="A73" s="346">
        <v>4</v>
      </c>
      <c r="B73" s="346"/>
      <c r="C73" s="347" t="s">
        <v>214</v>
      </c>
      <c r="D73" s="347"/>
      <c r="E73" s="347"/>
      <c r="F73" s="347"/>
      <c r="G73" s="347"/>
      <c r="H73" s="352">
        <v>0.02</v>
      </c>
    </row>
    <row r="74" spans="1:16" s="138" customFormat="1" ht="12" customHeight="1">
      <c r="A74" s="346"/>
      <c r="B74" s="346"/>
      <c r="C74" s="347"/>
      <c r="D74" s="347"/>
      <c r="E74" s="347"/>
      <c r="F74" s="347"/>
      <c r="G74" s="347"/>
      <c r="H74" s="352"/>
    </row>
    <row r="75" spans="1:16" ht="12" customHeight="1">
      <c r="A75" s="318">
        <v>5</v>
      </c>
      <c r="B75" s="318"/>
      <c r="C75" s="345" t="s">
        <v>215</v>
      </c>
      <c r="D75" s="345"/>
      <c r="E75" s="345"/>
      <c r="F75" s="345"/>
      <c r="G75" s="345"/>
      <c r="H75" s="156">
        <v>7.0000000000000007E-2</v>
      </c>
    </row>
    <row r="76" spans="1:16" ht="12" customHeight="1"/>
  </sheetData>
  <mergeCells count="93">
    <mergeCell ref="A72:B72"/>
    <mergeCell ref="A70:B70"/>
    <mergeCell ref="A71:B71"/>
    <mergeCell ref="A39:E39"/>
    <mergeCell ref="J70:K70"/>
    <mergeCell ref="J71:K71"/>
    <mergeCell ref="J69:K69"/>
    <mergeCell ref="J68:K68"/>
    <mergeCell ref="J46:K46"/>
    <mergeCell ref="J47:K47"/>
    <mergeCell ref="A44:B44"/>
    <mergeCell ref="A45:B45"/>
    <mergeCell ref="A46:B46"/>
    <mergeCell ref="A65:B65"/>
    <mergeCell ref="A53:B53"/>
    <mergeCell ref="F46:G46"/>
    <mergeCell ref="M63:P66"/>
    <mergeCell ref="A41:H41"/>
    <mergeCell ref="C42:H42"/>
    <mergeCell ref="J41:P41"/>
    <mergeCell ref="L42:P42"/>
    <mergeCell ref="A42:B43"/>
    <mergeCell ref="J42:K43"/>
    <mergeCell ref="F43:G43"/>
    <mergeCell ref="J44:K44"/>
    <mergeCell ref="J45:K45"/>
    <mergeCell ref="M61:N61"/>
    <mergeCell ref="O61:P61"/>
    <mergeCell ref="M62:N62"/>
    <mergeCell ref="O62:P62"/>
    <mergeCell ref="A64:B64"/>
    <mergeCell ref="A47:B47"/>
    <mergeCell ref="F45:G45"/>
    <mergeCell ref="F44:G44"/>
    <mergeCell ref="A75:B75"/>
    <mergeCell ref="C75:G75"/>
    <mergeCell ref="C72:G72"/>
    <mergeCell ref="A73:B74"/>
    <mergeCell ref="C73:G74"/>
    <mergeCell ref="C71:G71"/>
    <mergeCell ref="C70:G70"/>
    <mergeCell ref="C69:H69"/>
    <mergeCell ref="A69:B69"/>
    <mergeCell ref="A68:H68"/>
    <mergeCell ref="F64:G64"/>
    <mergeCell ref="F65:G65"/>
    <mergeCell ref="H73:H74"/>
    <mergeCell ref="A60:H60"/>
    <mergeCell ref="A63:B63"/>
    <mergeCell ref="A57:B57"/>
    <mergeCell ref="A61:B62"/>
    <mergeCell ref="F47:G47"/>
    <mergeCell ref="F52:G52"/>
    <mergeCell ref="A54:B54"/>
    <mergeCell ref="A55:B55"/>
    <mergeCell ref="A56:B56"/>
    <mergeCell ref="J55:K55"/>
    <mergeCell ref="J56:K56"/>
    <mergeCell ref="F63:G63"/>
    <mergeCell ref="F55:G55"/>
    <mergeCell ref="F56:G56"/>
    <mergeCell ref="J60:K60"/>
    <mergeCell ref="J61:K61"/>
    <mergeCell ref="J62:K62"/>
    <mergeCell ref="J63:K63"/>
    <mergeCell ref="C61:H61"/>
    <mergeCell ref="F62:G62"/>
    <mergeCell ref="F57:G57"/>
    <mergeCell ref="C5:D5"/>
    <mergeCell ref="A6:D6"/>
    <mergeCell ref="E6:K6"/>
    <mergeCell ref="A23:B23"/>
    <mergeCell ref="C23:E23"/>
    <mergeCell ref="G23:H23"/>
    <mergeCell ref="I23:K23"/>
    <mergeCell ref="G7:K7"/>
    <mergeCell ref="A7:E7"/>
    <mergeCell ref="F1:O1"/>
    <mergeCell ref="F2:O2"/>
    <mergeCell ref="J53:K53"/>
    <mergeCell ref="J54:K54"/>
    <mergeCell ref="A50:H50"/>
    <mergeCell ref="C51:H51"/>
    <mergeCell ref="F53:G53"/>
    <mergeCell ref="F54:G54"/>
    <mergeCell ref="J51:K52"/>
    <mergeCell ref="A51:B52"/>
    <mergeCell ref="J50:P50"/>
    <mergeCell ref="L51:P51"/>
    <mergeCell ref="A38:E38"/>
    <mergeCell ref="G38:K38"/>
    <mergeCell ref="F3:N3"/>
    <mergeCell ref="A5:B5"/>
  </mergeCells>
  <pageMargins left="0.25" right="0.25" top="0.75" bottom="0.75" header="0.3" footer="0.3"/>
  <pageSetup scale="77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showGridLines="0" zoomScaleNormal="100" workbookViewId="0">
      <selection activeCell="A7" sqref="A7:E7"/>
    </sheetView>
  </sheetViews>
  <sheetFormatPr defaultRowHeight="11.25"/>
  <cols>
    <col min="1" max="5" width="7.7109375" style="115" customWidth="1"/>
    <col min="6" max="6" width="2" style="115" customWidth="1"/>
    <col min="7" max="11" width="7.7109375" style="115" customWidth="1"/>
    <col min="12" max="12" width="2" style="115" customWidth="1"/>
    <col min="13" max="17" width="7.7109375" style="115" customWidth="1"/>
    <col min="18" max="18" width="2" style="115" customWidth="1"/>
    <col min="19" max="23" width="7.7109375" style="115" customWidth="1"/>
    <col min="24" max="16384" width="9.140625" style="115"/>
  </cols>
  <sheetData>
    <row r="1" spans="1:23" ht="15.75" customHeight="1">
      <c r="A1" s="84"/>
      <c r="B1" s="92"/>
      <c r="C1" s="92"/>
      <c r="D1" s="92"/>
      <c r="E1" s="92"/>
      <c r="F1" s="91"/>
      <c r="G1" s="206" t="s">
        <v>9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91"/>
      <c r="S1" s="91"/>
      <c r="T1" s="91"/>
      <c r="U1" s="91"/>
      <c r="V1" s="91"/>
      <c r="W1" s="91"/>
    </row>
    <row r="2" spans="1:23" ht="15.75" customHeight="1">
      <c r="A2" s="69"/>
      <c r="B2" s="92"/>
      <c r="C2" s="92"/>
      <c r="D2" s="92"/>
      <c r="E2" s="92"/>
      <c r="F2" s="91"/>
      <c r="G2" s="207" t="s">
        <v>7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91"/>
      <c r="S2" s="91"/>
      <c r="T2" s="91"/>
      <c r="U2" s="91"/>
      <c r="V2" s="91"/>
      <c r="W2" s="91"/>
    </row>
    <row r="3" spans="1:23" ht="15.75" customHeight="1">
      <c r="A3" s="53"/>
      <c r="B3" s="92"/>
      <c r="C3" s="92"/>
      <c r="D3" s="92"/>
      <c r="E3" s="92"/>
      <c r="F3" s="91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91"/>
      <c r="S3" s="91"/>
      <c r="T3" s="91"/>
      <c r="U3" s="91"/>
      <c r="V3" s="91"/>
      <c r="W3" s="91"/>
    </row>
    <row r="4" spans="1:23" ht="15.75" customHeight="1">
      <c r="A4" s="64"/>
      <c r="B4" s="92"/>
      <c r="C4" s="92"/>
      <c r="D4" s="92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1"/>
      <c r="Q4" s="91"/>
      <c r="R4" s="91"/>
      <c r="S4" s="91"/>
      <c r="T4" s="91"/>
      <c r="U4" s="91"/>
      <c r="V4" s="91"/>
      <c r="W4" s="91"/>
    </row>
    <row r="5" spans="1:23" ht="12" customHeight="1" thickBot="1">
      <c r="A5" s="223" t="s">
        <v>8</v>
      </c>
      <c r="B5" s="223"/>
      <c r="C5" s="374">
        <f>Data!J2</f>
        <v>0</v>
      </c>
      <c r="D5" s="374"/>
      <c r="E5" s="167"/>
      <c r="F5" s="167"/>
      <c r="G5" s="91"/>
      <c r="H5" s="41" t="s">
        <v>0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12" customHeight="1" thickBot="1">
      <c r="A6" s="214" t="s">
        <v>252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6" t="s">
        <v>240</v>
      </c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7"/>
    </row>
    <row r="7" spans="1:23" ht="12" customHeight="1">
      <c r="A7" s="208" t="s">
        <v>1</v>
      </c>
      <c r="B7" s="209"/>
      <c r="C7" s="209"/>
      <c r="D7" s="209"/>
      <c r="E7" s="210"/>
      <c r="F7" s="110"/>
      <c r="G7" s="208" t="s">
        <v>2</v>
      </c>
      <c r="H7" s="209"/>
      <c r="I7" s="209"/>
      <c r="J7" s="209"/>
      <c r="K7" s="210"/>
      <c r="L7" s="111"/>
      <c r="M7" s="208" t="s">
        <v>3</v>
      </c>
      <c r="N7" s="209"/>
      <c r="O7" s="209"/>
      <c r="P7" s="209"/>
      <c r="Q7" s="210"/>
      <c r="R7" s="91"/>
      <c r="S7" s="208" t="s">
        <v>5</v>
      </c>
      <c r="T7" s="209"/>
      <c r="U7" s="209"/>
      <c r="V7" s="209"/>
      <c r="W7" s="210"/>
    </row>
    <row r="8" spans="1:23" ht="12" customHeight="1" thickBot="1">
      <c r="A8" s="112" t="s">
        <v>4</v>
      </c>
      <c r="B8" s="113">
        <v>15</v>
      </c>
      <c r="C8" s="113">
        <v>30</v>
      </c>
      <c r="D8" s="113">
        <v>45</v>
      </c>
      <c r="E8" s="99">
        <v>60</v>
      </c>
      <c r="F8" s="100"/>
      <c r="G8" s="112" t="s">
        <v>4</v>
      </c>
      <c r="H8" s="113">
        <v>15</v>
      </c>
      <c r="I8" s="113">
        <v>30</v>
      </c>
      <c r="J8" s="113">
        <v>45</v>
      </c>
      <c r="K8" s="99">
        <v>60</v>
      </c>
      <c r="L8" s="111"/>
      <c r="M8" s="112" t="s">
        <v>4</v>
      </c>
      <c r="N8" s="113">
        <v>15</v>
      </c>
      <c r="O8" s="113">
        <v>30</v>
      </c>
      <c r="P8" s="113">
        <v>45</v>
      </c>
      <c r="Q8" s="99">
        <v>60</v>
      </c>
      <c r="R8" s="91"/>
      <c r="S8" s="35" t="s">
        <v>4</v>
      </c>
      <c r="T8" s="36">
        <v>15</v>
      </c>
      <c r="U8" s="36">
        <v>30</v>
      </c>
      <c r="V8" s="36">
        <v>45</v>
      </c>
      <c r="W8" s="37">
        <v>60</v>
      </c>
    </row>
    <row r="9" spans="1:23" ht="12" customHeight="1">
      <c r="A9" s="101" t="str">
        <f>IF(ISNA(VLOOKUP($A$6&amp;" "&amp;$A$7&amp;" "&amp;1,Data!$A:$K,5,0)),"-",VLOOKUP($A$6&amp;" "&amp;$A$7&amp;" "&amp;1,Data!$A:$K,5,0))</f>
        <v>-</v>
      </c>
      <c r="B9" s="102" t="str">
        <f>IF(ISNA(VLOOKUP($A$6&amp;" "&amp;$A$7&amp;" "&amp;1,Data!$A:$K,6,0)),"-",VLOOKUP($A$6&amp;" "&amp;$A$7&amp;" "&amp;1,Data!$A:$K,6,0))</f>
        <v>-</v>
      </c>
      <c r="C9" s="102" t="str">
        <f>IF(ISNA(VLOOKUP($A$6&amp;" "&amp;$A$7&amp;" "&amp;1,Data!$A:$K,7,0)),"-",VLOOKUP($A$6&amp;" "&amp;$A$7&amp;" "&amp;1,Data!$A:$K,7,0))</f>
        <v>-</v>
      </c>
      <c r="D9" s="102" t="str">
        <f>IF(ISNA(VLOOKUP($A$6&amp;" "&amp;$A$7&amp;" "&amp;1,Data!$A:$K,8,0)),"-",VLOOKUP($A$6&amp;" "&amp;$A$7&amp;" "&amp;1,Data!$A:$K,8,0))</f>
        <v>-</v>
      </c>
      <c r="E9" s="103" t="str">
        <f>IF(ISNA(VLOOKUP($A$6&amp;" "&amp;$A$7&amp;" "&amp;1,Data!$A:$K,9,0)),"-",VLOOKUP($A$6&amp;" "&amp;$A$7&amp;" "&amp;1,Data!$A:$K,9,0))</f>
        <v>-</v>
      </c>
      <c r="F9" s="104"/>
      <c r="G9" s="101" t="str">
        <f>IF(ISNA(VLOOKUP($A$6&amp;" "&amp;$G$7&amp;" "&amp;1,Data!$A:$K,5,0)),"-",VLOOKUP($A$6&amp;" "&amp;$G$7&amp;" "&amp;1,Data!$A:$K,5,0))</f>
        <v>-</v>
      </c>
      <c r="H9" s="102" t="str">
        <f>IF(ISNA(VLOOKUP($A$6&amp;" "&amp;$G$7&amp;" "&amp;1,Data!$A:$K,6,0)),"-",VLOOKUP($A$6&amp;" "&amp;$G$7&amp;" "&amp;1,Data!$A:$K,6,0))</f>
        <v>-</v>
      </c>
      <c r="I9" s="102" t="str">
        <f>IF(ISNA(VLOOKUP($A$6&amp;" "&amp;$G$7&amp;" "&amp;1,Data!$A:$K,7,0)),"-",VLOOKUP($A$6&amp;" "&amp;$G$7&amp;" "&amp;1,Data!$A:$K,7,0))</f>
        <v>-</v>
      </c>
      <c r="J9" s="102" t="str">
        <f>IF(ISNA(VLOOKUP($A$6&amp;" "&amp;$G$7&amp;" "&amp;1,Data!$A:$K,8,0)),"-",VLOOKUP($A$6&amp;" "&amp;$G$7&amp;" "&amp;1,Data!$A:$K,8,0))</f>
        <v>-</v>
      </c>
      <c r="K9" s="103" t="str">
        <f>IF(ISNA(VLOOKUP($A$6&amp;" "&amp;$G$7&amp;" "&amp;1,Data!$A:$K,8,0)),"-",VLOOKUP($A$6&amp;" "&amp;$G$7&amp;" "&amp;1,Data!$A:$K,8,0))</f>
        <v>-</v>
      </c>
      <c r="L9" s="105"/>
      <c r="M9" s="101" t="str">
        <f>IF(ISNA(VLOOKUP($A$6&amp;" "&amp;$M$7&amp;" "&amp;1,Data!$A:$K,5,0)),"-",VLOOKUP($A$6&amp;" "&amp;$M$7&amp;" "&amp;1,Data!$A:$K,5,0))</f>
        <v>-</v>
      </c>
      <c r="N9" s="102" t="str">
        <f>IF(ISNA(VLOOKUP($A$6&amp;" "&amp;$M$7&amp;" "&amp;1,Data!$A:$K,6,0)),"-",VLOOKUP($A$6&amp;" "&amp;$M$7&amp;" "&amp;1,Data!$A:$K,6,0))</f>
        <v>-</v>
      </c>
      <c r="O9" s="102" t="str">
        <f>IF(ISNA(VLOOKUP($A$6&amp;" "&amp;$M$7&amp;" "&amp;1,Data!$A:$K,7,0)),"-",VLOOKUP($A$6&amp;" "&amp;$M$7&amp;" "&amp;1,Data!$A:$K,7,0))</f>
        <v>-</v>
      </c>
      <c r="P9" s="102" t="str">
        <f>IF(ISNA(VLOOKUP($A$6&amp;" "&amp;$M$7&amp;" "&amp;1,Data!$A:$K,8,0)),"-",VLOOKUP($A$6&amp;" "&amp;$M$7&amp;" "&amp;1,Data!$A:$K,8,0))</f>
        <v>-</v>
      </c>
      <c r="Q9" s="103" t="str">
        <f>IF(ISNA(VLOOKUP($A$6&amp;" "&amp;$M$7&amp;" "&amp;1,Data!$A:$K,9,0)),"-",VLOOKUP($A$6&amp;" "&amp;$M$7&amp;" "&amp;1,Data!$A:$K,9,0))</f>
        <v>-</v>
      </c>
      <c r="R9" s="91"/>
      <c r="S9" s="101" t="str">
        <f>IF(ISNA(VLOOKUP($A$6&amp;" "&amp;$S$7&amp;" "&amp;1,Data!$A:$K,5,0)),"-",VLOOKUP($A$6&amp;" "&amp;$S$7&amp;" "&amp;1,Data!$A:$K,5,0))</f>
        <v>-</v>
      </c>
      <c r="T9" s="102" t="str">
        <f>IF(ISNA(VLOOKUP($A$6&amp;" "&amp;$S$7&amp;" "&amp;1,Data!$A:$K,6,0)),"-",VLOOKUP($A$6&amp;" "&amp;$S$7&amp;" "&amp;1,Data!$A:$K,6,0))</f>
        <v>-</v>
      </c>
      <c r="U9" s="102" t="str">
        <f>IF(ISNA(VLOOKUP($A$6&amp;" "&amp;$S$7&amp;" "&amp;1,Data!$A:$K,7,0)),"-",VLOOKUP($A$6&amp;" "&amp;$S$7&amp;" "&amp;1,Data!$A:$K,7,0))</f>
        <v>-</v>
      </c>
      <c r="V9" s="102" t="str">
        <f>IF(ISNA(VLOOKUP($A$6&amp;" "&amp;$S$7&amp;" "&amp;1,Data!$A:$K,8,0)),"-",VLOOKUP($A$6&amp;" "&amp;$S$7&amp;" "&amp;1,Data!$A:$K,8,0))</f>
        <v>-</v>
      </c>
      <c r="W9" s="103" t="str">
        <f>IF(ISNA(VLOOKUP($A$6&amp;" "&amp;$S$7&amp;" "&amp;1,Data!$A:$K,9,0)),"-",VLOOKUP($A$6&amp;" "&amp;$S$7&amp;" "&amp;1,Data!$A:$K,9,0))</f>
        <v>-</v>
      </c>
    </row>
    <row r="10" spans="1:23" ht="12" customHeight="1">
      <c r="A10" s="38" t="str">
        <f>IF(ISNA(VLOOKUP($A$6&amp;" "&amp;$A$7&amp;" "&amp;2,Data!$A:$K,5,0)),"-",VLOOKUP($A$6&amp;" "&amp;$A$7&amp;" "&amp;2,Data!$A:$K,5,0))</f>
        <v>-</v>
      </c>
      <c r="B10" s="39" t="str">
        <f>IF(ISNA(VLOOKUP($A$6&amp;" "&amp;$A$7&amp;" "&amp;2,Data!$A:$K,6,0)),"-",VLOOKUP($A$6&amp;" "&amp;$A$7&amp;" "&amp;2,Data!$A:$K,6,0))</f>
        <v>-</v>
      </c>
      <c r="C10" s="39" t="str">
        <f>IF(ISNA(VLOOKUP($A$6&amp;" "&amp;$A$7&amp;" "&amp;2,Data!$A:$K,7,0)),"-",VLOOKUP($A$6&amp;" "&amp;$A$7&amp;" "&amp;2,Data!$A:$K,7,0))</f>
        <v>-</v>
      </c>
      <c r="D10" s="39" t="str">
        <f>IF(ISNA(VLOOKUP($A$6&amp;" "&amp;$A$7&amp;" "&amp;2,Data!$A:$K,8,0)),"-",VLOOKUP($A$6&amp;" "&amp;$A$7&amp;" "&amp;2,Data!$A:$K,8,0))</f>
        <v>-</v>
      </c>
      <c r="E10" s="40" t="str">
        <f>IF(ISNA(VLOOKUP($A$6&amp;" "&amp;$A$7&amp;" "&amp;2,Data!$A:$K,9,0)),"-",VLOOKUP($A$6&amp;" "&amp;$A$7&amp;" "&amp;2,Data!$A:$K,9,0))</f>
        <v>-</v>
      </c>
      <c r="F10" s="104"/>
      <c r="G10" s="38" t="str">
        <f>IF(ISNA(VLOOKUP($A$6&amp;" "&amp;$G$7&amp;" "&amp;2,Data!$A:$K,5,0)),"-",VLOOKUP($A$6&amp;" "&amp;$G$7&amp;" "&amp;2,Data!$A:$K,5,0))</f>
        <v>-</v>
      </c>
      <c r="H10" s="39" t="str">
        <f>IF(ISNA(VLOOKUP($A$6&amp;" "&amp;$G$7&amp;" "&amp;2,Data!$A:$K,6,0)),"-",VLOOKUP($A$6&amp;" "&amp;$G$7&amp;" "&amp;2,Data!$A:$K,6,0))</f>
        <v>-</v>
      </c>
      <c r="I10" s="39" t="str">
        <f>IF(ISNA(VLOOKUP($A$6&amp;" "&amp;$G$7&amp;" "&amp;2,Data!$A:$K,7,0)),"-",VLOOKUP($A$6&amp;" "&amp;$G$7&amp;" "&amp;2,Data!$A:$K,7,0))</f>
        <v>-</v>
      </c>
      <c r="J10" s="39" t="str">
        <f>IF(ISNA(VLOOKUP($A$6&amp;" "&amp;$G$7&amp;" "&amp;2,Data!$A:$K,8,0)),"-",VLOOKUP($A$6&amp;" "&amp;$G$7&amp;" "&amp;2,Data!$A:$K,8,0))</f>
        <v>-</v>
      </c>
      <c r="K10" s="40" t="str">
        <f>IF(ISNA(VLOOKUP($A$6&amp;" "&amp;$G$7&amp;" "&amp;2,Data!$A:$K,8,0)),"-",VLOOKUP($A$6&amp;" "&amp;$G$7&amp;" "&amp;2,Data!$A:$K,8,0))</f>
        <v>-</v>
      </c>
      <c r="L10" s="105"/>
      <c r="M10" s="38" t="str">
        <f>IF(ISNA(VLOOKUP($A$6&amp;" "&amp;$M$7&amp;" "&amp;2,Data!$A:$K,5,0)),"-",VLOOKUP($A$6&amp;" "&amp;$M$7&amp;" "&amp;2,Data!$A:$K,5,0))</f>
        <v>-</v>
      </c>
      <c r="N10" s="39" t="str">
        <f>IF(ISNA(VLOOKUP($A$6&amp;" "&amp;$M$7&amp;" "&amp;2,Data!$A:$K,6,0)),"-",VLOOKUP($A$6&amp;" "&amp;$M$7&amp;" "&amp;2,Data!$A:$K,6,0))</f>
        <v>-</v>
      </c>
      <c r="O10" s="39" t="str">
        <f>IF(ISNA(VLOOKUP($A$6&amp;" "&amp;$M$7&amp;" "&amp;2,Data!$A:$K,7,0)),"-",VLOOKUP($A$6&amp;" "&amp;$M$7&amp;" "&amp;2,Data!$A:$K,7,0))</f>
        <v>-</v>
      </c>
      <c r="P10" s="39" t="str">
        <f>IF(ISNA(VLOOKUP($A$6&amp;" "&amp;$M$7&amp;" "&amp;2,Data!$A:$K,8,0)),"-",VLOOKUP($A$6&amp;" "&amp;$M$7&amp;" "&amp;2,Data!$A:$K,8,0))</f>
        <v>-</v>
      </c>
      <c r="Q10" s="40" t="str">
        <f>IF(ISNA(VLOOKUP($A$6&amp;" "&amp;$M$7&amp;" "&amp;2,Data!$A:$K,9,0)),"-",VLOOKUP($A$6&amp;" "&amp;$M$7&amp;" "&amp;2,Data!$A:$K,9,0))</f>
        <v>-</v>
      </c>
      <c r="R10" s="91"/>
      <c r="S10" s="38" t="str">
        <f>IF(ISNA(VLOOKUP($A$6&amp;" "&amp;$S$7&amp;" "&amp;2,Data!$A:$K,5,0)),"-",VLOOKUP($A$6&amp;" "&amp;$S$7&amp;" "&amp;2,Data!$A:$K,5,0))</f>
        <v>-</v>
      </c>
      <c r="T10" s="39" t="str">
        <f>IF(ISNA(VLOOKUP($A$6&amp;" "&amp;$S$7&amp;" "&amp;2,Data!$A:$K,6,0)),"-",VLOOKUP($A$6&amp;" "&amp;$S$7&amp;" "&amp;2,Data!$A:$K,6,0))</f>
        <v>-</v>
      </c>
      <c r="U10" s="39" t="str">
        <f>IF(ISNA(VLOOKUP($A$6&amp;" "&amp;$S$7&amp;" "&amp;2,Data!$A:$K,7,0)),"-",VLOOKUP($A$6&amp;" "&amp;$S$7&amp;" "&amp;2,Data!$A:$K,7,0))</f>
        <v>-</v>
      </c>
      <c r="V10" s="39" t="str">
        <f>IF(ISNA(VLOOKUP($A$6&amp;" "&amp;$S$7&amp;" "&amp;2,Data!$A:$K,8,0)),"-",VLOOKUP($A$6&amp;" "&amp;$S$7&amp;" "&amp;2,Data!$A:$K,8,0))</f>
        <v>-</v>
      </c>
      <c r="W10" s="40" t="str">
        <f>IF(ISNA(VLOOKUP($A$6&amp;" "&amp;$S$7&amp;" "&amp;2,Data!$A:$K,9,0)),"-",VLOOKUP($A$6&amp;" "&amp;$S$7&amp;" "&amp;2,Data!$A:$K,9,0))</f>
        <v>-</v>
      </c>
    </row>
    <row r="11" spans="1:23" ht="12" customHeight="1">
      <c r="A11" s="38" t="str">
        <f>IF(ISNA(VLOOKUP($A$6&amp;" "&amp;$A$7&amp;" "&amp;3,Data!$A:$K,5,0)),"-",VLOOKUP($A$6&amp;" "&amp;$A$7&amp;" "&amp;3,Data!$A:$K,5,0))</f>
        <v>-</v>
      </c>
      <c r="B11" s="39" t="str">
        <f>IF(ISNA(VLOOKUP($A$6&amp;" "&amp;$A$7&amp;" "&amp;3,Data!$A:$K,6,0)),"-",VLOOKUP($A$6&amp;" "&amp;$A$7&amp;" "&amp;3,Data!$A:$K,6,0))</f>
        <v>-</v>
      </c>
      <c r="C11" s="39" t="str">
        <f>IF(ISNA(VLOOKUP($A$6&amp;" "&amp;$A$7&amp;" "&amp;3,Data!$A:$K,7,0)),"-",VLOOKUP($A$6&amp;" "&amp;$A$7&amp;" "&amp;3,Data!$A:$K,7,0))</f>
        <v>-</v>
      </c>
      <c r="D11" s="39" t="str">
        <f>IF(ISNA(VLOOKUP($A$6&amp;" "&amp;$A$7&amp;" "&amp;3,Data!$A:$K,8,0)),"-",VLOOKUP($A$6&amp;" "&amp;$A$7&amp;" "&amp;3,Data!$A:$K,8,0))</f>
        <v>-</v>
      </c>
      <c r="E11" s="40" t="str">
        <f>IF(ISNA(VLOOKUP($A$6&amp;" "&amp;$A$7&amp;" "&amp;3,Data!$A:$K,9,0)),"-",VLOOKUP($A$6&amp;" "&amp;$A$7&amp;" "&amp;3,Data!$A:$K,9,0))</f>
        <v>-</v>
      </c>
      <c r="F11" s="104"/>
      <c r="G11" s="38" t="str">
        <f>IF(ISNA(VLOOKUP($A$6&amp;" "&amp;$G$7&amp;" "&amp;3,Data!$A:$K,5,0)),"-",VLOOKUP($A$6&amp;" "&amp;$G$7&amp;" "&amp;3,Data!$A:$K,5,0))</f>
        <v>-</v>
      </c>
      <c r="H11" s="39" t="str">
        <f>IF(ISNA(VLOOKUP($A$6&amp;" "&amp;$G$7&amp;" "&amp;3,Data!$A:$K,6,0)),"-",VLOOKUP($A$6&amp;" "&amp;$G$7&amp;" "&amp;3,Data!$A:$K,6,0))</f>
        <v>-</v>
      </c>
      <c r="I11" s="39" t="str">
        <f>IF(ISNA(VLOOKUP($A$6&amp;" "&amp;$G$7&amp;" "&amp;3,Data!$A:$K,7,0)),"-",VLOOKUP($A$6&amp;" "&amp;$G$7&amp;" "&amp;3,Data!$A:$K,7,0))</f>
        <v>-</v>
      </c>
      <c r="J11" s="39" t="str">
        <f>IF(ISNA(VLOOKUP($A$6&amp;" "&amp;$G$7&amp;" "&amp;3,Data!$A:$K,8,0)),"-",VLOOKUP($A$6&amp;" "&amp;$G$7&amp;" "&amp;3,Data!$A:$K,8,0))</f>
        <v>-</v>
      </c>
      <c r="K11" s="40" t="str">
        <f>IF(ISNA(VLOOKUP($A$6&amp;" "&amp;$G$7&amp;" "&amp;3,Data!$A:$K,8,0)),"-",VLOOKUP($A$6&amp;" "&amp;$G$7&amp;" "&amp;3,Data!$A:$K,8,0))</f>
        <v>-</v>
      </c>
      <c r="L11" s="105"/>
      <c r="M11" s="38" t="str">
        <f>IF(ISNA(VLOOKUP($A$6&amp;" "&amp;$M$7&amp;" "&amp;3,Data!$A:$K,5,0)),"-",VLOOKUP($A$6&amp;" "&amp;$M$7&amp;" "&amp;3,Data!$A:$K,5,0))</f>
        <v>-</v>
      </c>
      <c r="N11" s="39" t="str">
        <f>IF(ISNA(VLOOKUP($A$6&amp;" "&amp;$M$7&amp;" "&amp;3,Data!$A:$K,6,0)),"-",VLOOKUP($A$6&amp;" "&amp;$M$7&amp;" "&amp;3,Data!$A:$K,6,0))</f>
        <v>-</v>
      </c>
      <c r="O11" s="39" t="str">
        <f>IF(ISNA(VLOOKUP($A$6&amp;" "&amp;$M$7&amp;" "&amp;3,Data!$A:$K,7,0)),"-",VLOOKUP($A$6&amp;" "&amp;$M$7&amp;" "&amp;3,Data!$A:$K,7,0))</f>
        <v>-</v>
      </c>
      <c r="P11" s="39" t="str">
        <f>IF(ISNA(VLOOKUP($A$6&amp;" "&amp;$M$7&amp;" "&amp;3,Data!$A:$K,8,0)),"-",VLOOKUP($A$6&amp;" "&amp;$M$7&amp;" "&amp;3,Data!$A:$K,8,0))</f>
        <v>-</v>
      </c>
      <c r="Q11" s="40" t="str">
        <f>IF(ISNA(VLOOKUP($A$6&amp;" "&amp;$M$7&amp;" "&amp;3,Data!$A:$K,9,0)),"-",VLOOKUP($A$6&amp;" "&amp;$M$7&amp;" "&amp;3,Data!$A:$K,9,0))</f>
        <v>-</v>
      </c>
      <c r="R11" s="91"/>
      <c r="S11" s="38" t="str">
        <f>IF(ISNA(VLOOKUP($A$6&amp;" "&amp;$S$7&amp;" "&amp;3,Data!$A:$K,5,0)),"-",VLOOKUP($A$6&amp;" "&amp;$S$7&amp;" "&amp;3,Data!$A:$K,5,0))</f>
        <v>-</v>
      </c>
      <c r="T11" s="39" t="str">
        <f>IF(ISNA(VLOOKUP($A$6&amp;" "&amp;$S$7&amp;" "&amp;3,Data!$A:$K,6,0)),"-",VLOOKUP($A$6&amp;" "&amp;$S$7&amp;" "&amp;3,Data!$A:$K,6,0))</f>
        <v>-</v>
      </c>
      <c r="U11" s="39" t="str">
        <f>IF(ISNA(VLOOKUP($A$6&amp;" "&amp;$S$7&amp;" "&amp;3,Data!$A:$K,7,0)),"-",VLOOKUP($A$6&amp;" "&amp;$S$7&amp;" "&amp;3,Data!$A:$K,7,0))</f>
        <v>-</v>
      </c>
      <c r="V11" s="39" t="str">
        <f>IF(ISNA(VLOOKUP($A$6&amp;" "&amp;$S$7&amp;" "&amp;3,Data!$A:$K,8,0)),"-",VLOOKUP($A$6&amp;" "&amp;$S$7&amp;" "&amp;3,Data!$A:$K,8,0))</f>
        <v>-</v>
      </c>
      <c r="W11" s="40" t="str">
        <f>IF(ISNA(VLOOKUP($A$6&amp;" "&amp;$S$7&amp;" "&amp;3,Data!$A:$K,9,0)),"-",VLOOKUP($A$6&amp;" "&amp;$S$7&amp;" "&amp;3,Data!$A:$K,9,0))</f>
        <v>-</v>
      </c>
    </row>
    <row r="12" spans="1:23" ht="12" customHeight="1">
      <c r="A12" s="38" t="str">
        <f>IF(ISNA(VLOOKUP($A$6&amp;" "&amp;$A$7&amp;" "&amp;4,Data!$A:$K,5,0)),"-",VLOOKUP($A$6&amp;" "&amp;$A$7&amp;" "&amp;4,Data!$A:$K,5,0))</f>
        <v>-</v>
      </c>
      <c r="B12" s="39" t="str">
        <f>IF(ISNA(VLOOKUP($A$6&amp;" "&amp;$A$7&amp;" "&amp;4,Data!$A:$K,6,0)),"-",VLOOKUP($A$6&amp;" "&amp;$A$7&amp;" "&amp;4,Data!$A:$K,6,0))</f>
        <v>-</v>
      </c>
      <c r="C12" s="39" t="str">
        <f>IF(ISNA(VLOOKUP($A$6&amp;" "&amp;$A$7&amp;" "&amp;4,Data!$A:$K,7,0)),"-",VLOOKUP($A$6&amp;" "&amp;$A$7&amp;" "&amp;4,Data!$A:$K,7,0))</f>
        <v>-</v>
      </c>
      <c r="D12" s="39" t="str">
        <f>IF(ISNA(VLOOKUP($A$6&amp;" "&amp;$A$7&amp;" "&amp;4,Data!$A:$K,8,0)),"-",VLOOKUP($A$6&amp;" "&amp;$A$7&amp;" "&amp;4,Data!$A:$K,8,0))</f>
        <v>-</v>
      </c>
      <c r="E12" s="40" t="str">
        <f>IF(ISNA(VLOOKUP($A$6&amp;" "&amp;$A$7&amp;" "&amp;4,Data!$A:$K,9,0)),"-",VLOOKUP($A$6&amp;" "&amp;$A$7&amp;" "&amp;4,Data!$A:$K,9,0))</f>
        <v>-</v>
      </c>
      <c r="F12" s="104"/>
      <c r="G12" s="38" t="str">
        <f>IF(ISNA(VLOOKUP($A$6&amp;" "&amp;$G$7&amp;" "&amp;4,Data!$A:$K,5,0)),"-",VLOOKUP($A$6&amp;" "&amp;$G$7&amp;" "&amp;4,Data!$A:$K,5,0))</f>
        <v>-</v>
      </c>
      <c r="H12" s="39" t="str">
        <f>IF(ISNA(VLOOKUP($A$6&amp;" "&amp;$G$7&amp;" "&amp;4,Data!$A:$K,6,0)),"-",VLOOKUP($A$6&amp;" "&amp;$G$7&amp;" "&amp;4,Data!$A:$K,6,0))</f>
        <v>-</v>
      </c>
      <c r="I12" s="39" t="str">
        <f>IF(ISNA(VLOOKUP($A$6&amp;" "&amp;$G$7&amp;" "&amp;4,Data!$A:$K,7,0)),"-",VLOOKUP($A$6&amp;" "&amp;$G$7&amp;" "&amp;4,Data!$A:$K,7,0))</f>
        <v>-</v>
      </c>
      <c r="J12" s="39" t="str">
        <f>IF(ISNA(VLOOKUP($A$6&amp;" "&amp;$G$7&amp;" "&amp;4,Data!$A:$K,8,0)),"-",VLOOKUP($A$6&amp;" "&amp;$G$7&amp;" "&amp;4,Data!$A:$K,8,0))</f>
        <v>-</v>
      </c>
      <c r="K12" s="40" t="str">
        <f>IF(ISNA(VLOOKUP($A$6&amp;" "&amp;$G$7&amp;" "&amp;4,Data!$A:$K,8,0)),"-",VLOOKUP($A$6&amp;" "&amp;$G$7&amp;" "&amp;4,Data!$A:$K,8,0))</f>
        <v>-</v>
      </c>
      <c r="L12" s="105"/>
      <c r="M12" s="38" t="str">
        <f>IF(ISNA(VLOOKUP($A$6&amp;" "&amp;$M$7&amp;" "&amp;4,Data!$A:$K,5,0)),"-",VLOOKUP($A$6&amp;" "&amp;$M$7&amp;" "&amp;4,Data!$A:$K,5,0))</f>
        <v>-</v>
      </c>
      <c r="N12" s="39" t="str">
        <f>IF(ISNA(VLOOKUP($A$6&amp;" "&amp;$M$7&amp;" "&amp;4,Data!$A:$K,6,0)),"-",VLOOKUP($A$6&amp;" "&amp;$M$7&amp;" "&amp;4,Data!$A:$K,6,0))</f>
        <v>-</v>
      </c>
      <c r="O12" s="39" t="str">
        <f>IF(ISNA(VLOOKUP($A$6&amp;" "&amp;$M$7&amp;" "&amp;4,Data!$A:$K,7,0)),"-",VLOOKUP($A$6&amp;" "&amp;$M$7&amp;" "&amp;4,Data!$A:$K,7,0))</f>
        <v>-</v>
      </c>
      <c r="P12" s="39" t="str">
        <f>IF(ISNA(VLOOKUP($A$6&amp;" "&amp;$M$7&amp;" "&amp;4,Data!$A:$K,8,0)),"-",VLOOKUP($A$6&amp;" "&amp;$M$7&amp;" "&amp;4,Data!$A:$K,8,0))</f>
        <v>-</v>
      </c>
      <c r="Q12" s="40" t="str">
        <f>IF(ISNA(VLOOKUP($A$6&amp;" "&amp;$M$7&amp;" "&amp;4,Data!$A:$K,9,0)),"-",VLOOKUP($A$6&amp;" "&amp;$M$7&amp;" "&amp;4,Data!$A:$K,9,0))</f>
        <v>-</v>
      </c>
      <c r="R12" s="91"/>
      <c r="S12" s="38" t="str">
        <f>IF(ISNA(VLOOKUP($A$6&amp;" "&amp;$S$7&amp;" "&amp;4,Data!$A:$K,5,0)),"-",VLOOKUP($A$6&amp;" "&amp;$S$7&amp;" "&amp;4,Data!$A:$K,5,0))</f>
        <v>-</v>
      </c>
      <c r="T12" s="39" t="str">
        <f>IF(ISNA(VLOOKUP($A$6&amp;" "&amp;$S$7&amp;" "&amp;4,Data!$A:$K,6,0)),"-",VLOOKUP($A$6&amp;" "&amp;$S$7&amp;" "&amp;4,Data!$A:$K,6,0))</f>
        <v>-</v>
      </c>
      <c r="U12" s="39" t="str">
        <f>IF(ISNA(VLOOKUP($A$6&amp;" "&amp;$S$7&amp;" "&amp;4,Data!$A:$K,7,0)),"-",VLOOKUP($A$6&amp;" "&amp;$S$7&amp;" "&amp;4,Data!$A:$K,7,0))</f>
        <v>-</v>
      </c>
      <c r="V12" s="39" t="str">
        <f>IF(ISNA(VLOOKUP($A$6&amp;" "&amp;$S$7&amp;" "&amp;4,Data!$A:$K,8,0)),"-",VLOOKUP($A$6&amp;" "&amp;$S$7&amp;" "&amp;4,Data!$A:$K,8,0))</f>
        <v>-</v>
      </c>
      <c r="W12" s="40" t="str">
        <f>IF(ISNA(VLOOKUP($A$6&amp;" "&amp;$S$7&amp;" "&amp;4,Data!$A:$K,9,0)),"-",VLOOKUP($A$6&amp;" "&amp;$S$7&amp;" "&amp;4,Data!$A:$K,9,0))</f>
        <v>-</v>
      </c>
    </row>
    <row r="13" spans="1:23" ht="12" customHeight="1">
      <c r="A13" s="38" t="str">
        <f>IF(ISNA(VLOOKUP($A$6&amp;" "&amp;$A$7&amp;" "&amp;5,Data!$A:$K,5,0)),"-",VLOOKUP($A$6&amp;" "&amp;$A$7&amp;" "&amp;5,Data!$A:$K,5,0))</f>
        <v>-</v>
      </c>
      <c r="B13" s="39" t="str">
        <f>IF(ISNA(VLOOKUP($A$6&amp;" "&amp;$A$7&amp;" "&amp;5,Data!$A:$K,6,0)),"-",VLOOKUP($A$6&amp;" "&amp;$A$7&amp;" "&amp;5,Data!$A:$K,6,0))</f>
        <v>-</v>
      </c>
      <c r="C13" s="39" t="str">
        <f>IF(ISNA(VLOOKUP($A$6&amp;" "&amp;$A$7&amp;" "&amp;5,Data!$A:$K,7,0)),"-",VLOOKUP($A$6&amp;" "&amp;$A$7&amp;" "&amp;5,Data!$A:$K,7,0))</f>
        <v>-</v>
      </c>
      <c r="D13" s="39" t="str">
        <f>IF(ISNA(VLOOKUP($A$6&amp;" "&amp;$A$7&amp;" "&amp;5,Data!$A:$K,8,0)),"-",VLOOKUP($A$6&amp;" "&amp;$A$7&amp;" "&amp;5,Data!$A:$K,8,0))</f>
        <v>-</v>
      </c>
      <c r="E13" s="40" t="str">
        <f>IF(ISNA(VLOOKUP($A$6&amp;" "&amp;$A$7&amp;" "&amp;5,Data!$A:$K,9,0)),"-",VLOOKUP($A$6&amp;" "&amp;$A$7&amp;" "&amp;5,Data!$A:$K,9,0))</f>
        <v>-</v>
      </c>
      <c r="F13" s="104"/>
      <c r="G13" s="38" t="str">
        <f>IF(ISNA(VLOOKUP($A$6&amp;" "&amp;$G$7&amp;" "&amp;5,Data!$A:$K,5,0)),"-",VLOOKUP($A$6&amp;" "&amp;$G$7&amp;" "&amp;5,Data!$A:$K,5,0))</f>
        <v>-</v>
      </c>
      <c r="H13" s="39" t="str">
        <f>IF(ISNA(VLOOKUP($A$6&amp;" "&amp;$G$7&amp;" "&amp;5,Data!$A:$K,6,0)),"-",VLOOKUP($A$6&amp;" "&amp;$G$7&amp;" "&amp;5,Data!$A:$K,6,0))</f>
        <v>-</v>
      </c>
      <c r="I13" s="39" t="str">
        <f>IF(ISNA(VLOOKUP($A$6&amp;" "&amp;$G$7&amp;" "&amp;5,Data!$A:$K,7,0)),"-",VLOOKUP($A$6&amp;" "&amp;$G$7&amp;" "&amp;5,Data!$A:$K,7,0))</f>
        <v>-</v>
      </c>
      <c r="J13" s="39" t="str">
        <f>IF(ISNA(VLOOKUP($A$6&amp;" "&amp;$G$7&amp;" "&amp;5,Data!$A:$K,8,0)),"-",VLOOKUP($A$6&amp;" "&amp;$G$7&amp;" "&amp;5,Data!$A:$K,8,0))</f>
        <v>-</v>
      </c>
      <c r="K13" s="40" t="str">
        <f>IF(ISNA(VLOOKUP($A$6&amp;" "&amp;$G$7&amp;" "&amp;5,Data!$A:$K,8,0)),"-",VLOOKUP($A$6&amp;" "&amp;$G$7&amp;" "&amp;5,Data!$A:$K,8,0))</f>
        <v>-</v>
      </c>
      <c r="L13" s="105"/>
      <c r="M13" s="38" t="str">
        <f>IF(ISNA(VLOOKUP($A$6&amp;" "&amp;$M$7&amp;" "&amp;5,Data!$A:$K,5,0)),"-",VLOOKUP($A$6&amp;" "&amp;$M$7&amp;" "&amp;5,Data!$A:$K,5,0))</f>
        <v>-</v>
      </c>
      <c r="N13" s="39" t="str">
        <f>IF(ISNA(VLOOKUP($A$6&amp;" "&amp;$M$7&amp;" "&amp;5,Data!$A:$K,6,0)),"-",VLOOKUP($A$6&amp;" "&amp;$M$7&amp;" "&amp;5,Data!$A:$K,6,0))</f>
        <v>-</v>
      </c>
      <c r="O13" s="39" t="str">
        <f>IF(ISNA(VLOOKUP($A$6&amp;" "&amp;$M$7&amp;" "&amp;5,Data!$A:$K,7,0)),"-",VLOOKUP($A$6&amp;" "&amp;$M$7&amp;" "&amp;5,Data!$A:$K,7,0))</f>
        <v>-</v>
      </c>
      <c r="P13" s="39" t="str">
        <f>IF(ISNA(VLOOKUP($A$6&amp;" "&amp;$M$7&amp;" "&amp;5,Data!$A:$K,8,0)),"-",VLOOKUP($A$6&amp;" "&amp;$M$7&amp;" "&amp;5,Data!$A:$K,8,0))</f>
        <v>-</v>
      </c>
      <c r="Q13" s="40" t="str">
        <f>IF(ISNA(VLOOKUP($A$6&amp;" "&amp;$M$7&amp;" "&amp;5,Data!$A:$K,9,0)),"-",VLOOKUP($A$6&amp;" "&amp;$M$7&amp;" "&amp;5,Data!$A:$K,9,0))</f>
        <v>-</v>
      </c>
      <c r="R13" s="91"/>
      <c r="S13" s="38" t="str">
        <f>IF(ISNA(VLOOKUP($A$6&amp;" "&amp;$S$7&amp;" "&amp;5,Data!$A:$K,5,0)),"-",VLOOKUP($A$6&amp;" "&amp;$S$7&amp;" "&amp;5,Data!$A:$K,5,0))</f>
        <v>-</v>
      </c>
      <c r="T13" s="39" t="str">
        <f>IF(ISNA(VLOOKUP($A$6&amp;" "&amp;$S$7&amp;" "&amp;5,Data!$A:$K,6,0)),"-",VLOOKUP($A$6&amp;" "&amp;$S$7&amp;" "&amp;5,Data!$A:$K,6,0))</f>
        <v>-</v>
      </c>
      <c r="U13" s="39" t="str">
        <f>IF(ISNA(VLOOKUP($A$6&amp;" "&amp;$S$7&amp;" "&amp;5,Data!$A:$K,7,0)),"-",VLOOKUP($A$6&amp;" "&amp;$S$7&amp;" "&amp;5,Data!$A:$K,7,0))</f>
        <v>-</v>
      </c>
      <c r="V13" s="39" t="str">
        <f>IF(ISNA(VLOOKUP($A$6&amp;" "&amp;$S$7&amp;" "&amp;5,Data!$A:$K,8,0)),"-",VLOOKUP($A$6&amp;" "&amp;$S$7&amp;" "&amp;5,Data!$A:$K,8,0))</f>
        <v>-</v>
      </c>
      <c r="W13" s="40" t="str">
        <f>IF(ISNA(VLOOKUP($A$6&amp;" "&amp;$S$7&amp;" "&amp;5,Data!$A:$K,9,0)),"-",VLOOKUP($A$6&amp;" "&amp;$S$7&amp;" "&amp;5,Data!$A:$K,9,0))</f>
        <v>-</v>
      </c>
    </row>
    <row r="14" spans="1:23" ht="12" customHeight="1">
      <c r="A14" s="38" t="str">
        <f>IF(ISNA(VLOOKUP($A$6&amp;" "&amp;$A$7&amp;" "&amp;6,Data!$A:$K,5,0)),"-",VLOOKUP($A$6&amp;" "&amp;$A$7&amp;" "&amp;6,Data!$A:$K,5,0))</f>
        <v>-</v>
      </c>
      <c r="B14" s="39" t="str">
        <f>IF(ISNA(VLOOKUP($A$6&amp;" "&amp;$A$7&amp;" "&amp;6,Data!$A:$K,6,0)),"-",VLOOKUP($A$6&amp;" "&amp;$A$7&amp;" "&amp;6,Data!$A:$K,6,0))</f>
        <v>-</v>
      </c>
      <c r="C14" s="39" t="str">
        <f>IF(ISNA(VLOOKUP($A$6&amp;" "&amp;$A$7&amp;" "&amp;6,Data!$A:$K,7,0)),"-",VLOOKUP($A$6&amp;" "&amp;$A$7&amp;" "&amp;6,Data!$A:$K,7,0))</f>
        <v>-</v>
      </c>
      <c r="D14" s="39" t="str">
        <f>IF(ISNA(VLOOKUP($A$6&amp;" "&amp;$A$7&amp;" "&amp;6,Data!$A:$K,8,0)),"-",VLOOKUP($A$6&amp;" "&amp;$A$7&amp;" "&amp;6,Data!$A:$K,8,0))</f>
        <v>-</v>
      </c>
      <c r="E14" s="40" t="str">
        <f>IF(ISNA(VLOOKUP($A$6&amp;" "&amp;$A$7&amp;" "&amp;6,Data!$A:$K,9,0)),"-",VLOOKUP($A$6&amp;" "&amp;$A$7&amp;" "&amp;6,Data!$A:$K,9,0))</f>
        <v>-</v>
      </c>
      <c r="F14" s="104"/>
      <c r="G14" s="38" t="str">
        <f>IF(ISNA(VLOOKUP($A$6&amp;" "&amp;$G$7&amp;" "&amp;6,Data!$A:$K,5,0)),"-",VLOOKUP($A$6&amp;" "&amp;$G$7&amp;" "&amp;6,Data!$A:$K,5,0))</f>
        <v>-</v>
      </c>
      <c r="H14" s="39" t="str">
        <f>IF(ISNA(VLOOKUP($A$6&amp;" "&amp;$G$7&amp;" "&amp;6,Data!$A:$K,6,0)),"-",VLOOKUP($A$6&amp;" "&amp;$G$7&amp;" "&amp;6,Data!$A:$K,6,0))</f>
        <v>-</v>
      </c>
      <c r="I14" s="39" t="str">
        <f>IF(ISNA(VLOOKUP($A$6&amp;" "&amp;$G$7&amp;" "&amp;6,Data!$A:$K,7,0)),"-",VLOOKUP($A$6&amp;" "&amp;$G$7&amp;" "&amp;6,Data!$A:$K,7,0))</f>
        <v>-</v>
      </c>
      <c r="J14" s="39" t="str">
        <f>IF(ISNA(VLOOKUP($A$6&amp;" "&amp;$G$7&amp;" "&amp;6,Data!$A:$K,8,0)),"-",VLOOKUP($A$6&amp;" "&amp;$G$7&amp;" "&amp;6,Data!$A:$K,8,0))</f>
        <v>-</v>
      </c>
      <c r="K14" s="40" t="str">
        <f>IF(ISNA(VLOOKUP($A$6&amp;" "&amp;$G$7&amp;" "&amp;6,Data!$A:$K,8,0)),"-",VLOOKUP($A$6&amp;" "&amp;$G$7&amp;" "&amp;6,Data!$A:$K,8,0))</f>
        <v>-</v>
      </c>
      <c r="L14" s="105"/>
      <c r="M14" s="38" t="str">
        <f>IF(ISNA(VLOOKUP($A$6&amp;" "&amp;$M$7&amp;" "&amp;6,Data!$A:$K,5,0)),"-",VLOOKUP($A$6&amp;" "&amp;$M$7&amp;" "&amp;6,Data!$A:$K,5,0))</f>
        <v>-</v>
      </c>
      <c r="N14" s="39" t="str">
        <f>IF(ISNA(VLOOKUP($A$6&amp;" "&amp;$M$7&amp;" "&amp;6,Data!$A:$K,6,0)),"-",VLOOKUP($A$6&amp;" "&amp;$M$7&amp;" "&amp;6,Data!$A:$K,6,0))</f>
        <v>-</v>
      </c>
      <c r="O14" s="39" t="str">
        <f>IF(ISNA(VLOOKUP($A$6&amp;" "&amp;$M$7&amp;" "&amp;6,Data!$A:$K,7,0)),"-",VLOOKUP($A$6&amp;" "&amp;$M$7&amp;" "&amp;6,Data!$A:$K,7,0))</f>
        <v>-</v>
      </c>
      <c r="P14" s="39" t="str">
        <f>IF(ISNA(VLOOKUP($A$6&amp;" "&amp;$M$7&amp;" "&amp;6,Data!$A:$K,8,0)),"-",VLOOKUP($A$6&amp;" "&amp;$M$7&amp;" "&amp;6,Data!$A:$K,8,0))</f>
        <v>-</v>
      </c>
      <c r="Q14" s="40" t="str">
        <f>IF(ISNA(VLOOKUP($A$6&amp;" "&amp;$M$7&amp;" "&amp;6,Data!$A:$K,9,0)),"-",VLOOKUP($A$6&amp;" "&amp;$M$7&amp;" "&amp;6,Data!$A:$K,9,0))</f>
        <v>-</v>
      </c>
      <c r="R14" s="91"/>
      <c r="S14" s="38" t="str">
        <f>IF(ISNA(VLOOKUP($A$6&amp;" "&amp;$S$7&amp;" "&amp;6,Data!$A:$K,5,0)),"-",VLOOKUP($A$6&amp;" "&amp;$S$7&amp;" "&amp;6,Data!$A:$K,5,0))</f>
        <v>-</v>
      </c>
      <c r="T14" s="39" t="str">
        <f>IF(ISNA(VLOOKUP($A$6&amp;" "&amp;$S$7&amp;" "&amp;6,Data!$A:$K,6,0)),"-",VLOOKUP($A$6&amp;" "&amp;$S$7&amp;" "&amp;6,Data!$A:$K,6,0))</f>
        <v>-</v>
      </c>
      <c r="U14" s="39" t="str">
        <f>IF(ISNA(VLOOKUP($A$6&amp;" "&amp;$S$7&amp;" "&amp;6,Data!$A:$K,7,0)),"-",VLOOKUP($A$6&amp;" "&amp;$S$7&amp;" "&amp;6,Data!$A:$K,7,0))</f>
        <v>-</v>
      </c>
      <c r="V14" s="39" t="str">
        <f>IF(ISNA(VLOOKUP($A$6&amp;" "&amp;$S$7&amp;" "&amp;6,Data!$A:$K,8,0)),"-",VLOOKUP($A$6&amp;" "&amp;$S$7&amp;" "&amp;6,Data!$A:$K,8,0))</f>
        <v>-</v>
      </c>
      <c r="W14" s="40" t="str">
        <f>IF(ISNA(VLOOKUP($A$6&amp;" "&amp;$S$7&amp;" "&amp;6,Data!$A:$K,9,0)),"-",VLOOKUP($A$6&amp;" "&amp;$S$7&amp;" "&amp;6,Data!$A:$K,9,0))</f>
        <v>-</v>
      </c>
    </row>
    <row r="15" spans="1:23" ht="12" customHeight="1">
      <c r="A15" s="38" t="str">
        <f>IF(ISNA(VLOOKUP($A$6&amp;" "&amp;$A$7&amp;" "&amp;7,Data!$A:$K,5,0)),"-",VLOOKUP($A$6&amp;" "&amp;$A$7&amp;" "&amp;7,Data!$A:$K,5,0))</f>
        <v>-</v>
      </c>
      <c r="B15" s="39" t="str">
        <f>IF(ISNA(VLOOKUP($A$6&amp;" "&amp;$A$7&amp;" "&amp;7,Data!$A:$K,6,0)),"-",VLOOKUP($A$6&amp;" "&amp;$A$7&amp;" "&amp;7,Data!$A:$K,6,0))</f>
        <v>-</v>
      </c>
      <c r="C15" s="39" t="str">
        <f>IF(ISNA(VLOOKUP($A$6&amp;" "&amp;$A$7&amp;" "&amp;7,Data!$A:$K,7,0)),"-",VLOOKUP($A$6&amp;" "&amp;$A$7&amp;" "&amp;7,Data!$A:$K,7,0))</f>
        <v>-</v>
      </c>
      <c r="D15" s="39" t="str">
        <f>IF(ISNA(VLOOKUP($A$6&amp;" "&amp;$A$7&amp;" "&amp;7,Data!$A:$K,8,0)),"-",VLOOKUP($A$6&amp;" "&amp;$A$7&amp;" "&amp;7,Data!$A:$K,8,0))</f>
        <v>-</v>
      </c>
      <c r="E15" s="40" t="str">
        <f>IF(ISNA(VLOOKUP($A$6&amp;" "&amp;$A$7&amp;" "&amp;7,Data!$A:$K,9,0)),"-",VLOOKUP($A$6&amp;" "&amp;$A$7&amp;" "&amp;7,Data!$A:$K,9,0))</f>
        <v>-</v>
      </c>
      <c r="F15" s="104"/>
      <c r="G15" s="38" t="str">
        <f>IF(ISNA(VLOOKUP($A$6&amp;" "&amp;$G$7&amp;" "&amp;7,Data!$A:$K,5,0)),"-",VLOOKUP($A$6&amp;" "&amp;$G$7&amp;" "&amp;7,Data!$A:$K,5,0))</f>
        <v>-</v>
      </c>
      <c r="H15" s="39" t="str">
        <f>IF(ISNA(VLOOKUP($A$6&amp;" "&amp;$G$7&amp;" "&amp;7,Data!$A:$K,6,0)),"-",VLOOKUP($A$6&amp;" "&amp;$G$7&amp;" "&amp;7,Data!$A:$K,6,0))</f>
        <v>-</v>
      </c>
      <c r="I15" s="39" t="str">
        <f>IF(ISNA(VLOOKUP($A$6&amp;" "&amp;$G$7&amp;" "&amp;7,Data!$A:$K,7,0)),"-",VLOOKUP($A$6&amp;" "&amp;$G$7&amp;" "&amp;7,Data!$A:$K,7,0))</f>
        <v>-</v>
      </c>
      <c r="J15" s="39" t="str">
        <f>IF(ISNA(VLOOKUP($A$6&amp;" "&amp;$G$7&amp;" "&amp;7,Data!$A:$K,8,0)),"-",VLOOKUP($A$6&amp;" "&amp;$G$7&amp;" "&amp;7,Data!$A:$K,8,0))</f>
        <v>-</v>
      </c>
      <c r="K15" s="40" t="str">
        <f>IF(ISNA(VLOOKUP($A$6&amp;" "&amp;$G$7&amp;" "&amp;7,Data!$A:$K,8,0)),"-",VLOOKUP($A$6&amp;" "&amp;$G$7&amp;" "&amp;7,Data!$A:$K,8,0))</f>
        <v>-</v>
      </c>
      <c r="L15" s="105"/>
      <c r="M15" s="38" t="str">
        <f>IF(ISNA(VLOOKUP($A$6&amp;" "&amp;$M$7&amp;" "&amp;7,Data!$A:$K,5,0)),"-",VLOOKUP($A$6&amp;" "&amp;$M$7&amp;" "&amp;7,Data!$A:$K,5,0))</f>
        <v>-</v>
      </c>
      <c r="N15" s="39" t="str">
        <f>IF(ISNA(VLOOKUP($A$6&amp;" "&amp;$M$7&amp;" "&amp;7,Data!$A:$K,6,0)),"-",VLOOKUP($A$6&amp;" "&amp;$M$7&amp;" "&amp;7,Data!$A:$K,6,0))</f>
        <v>-</v>
      </c>
      <c r="O15" s="39" t="str">
        <f>IF(ISNA(VLOOKUP($A$6&amp;" "&amp;$M$7&amp;" "&amp;7,Data!$A:$K,7,0)),"-",VLOOKUP($A$6&amp;" "&amp;$M$7&amp;" "&amp;7,Data!$A:$K,7,0))</f>
        <v>-</v>
      </c>
      <c r="P15" s="39" t="str">
        <f>IF(ISNA(VLOOKUP($A$6&amp;" "&amp;$M$7&amp;" "&amp;7,Data!$A:$K,8,0)),"-",VLOOKUP($A$6&amp;" "&amp;$M$7&amp;" "&amp;7,Data!$A:$K,8,0))</f>
        <v>-</v>
      </c>
      <c r="Q15" s="40" t="str">
        <f>IF(ISNA(VLOOKUP($A$6&amp;" "&amp;$M$7&amp;" "&amp;7,Data!$A:$K,9,0)),"-",VLOOKUP($A$6&amp;" "&amp;$M$7&amp;" "&amp;7,Data!$A:$K,9,0))</f>
        <v>-</v>
      </c>
      <c r="R15" s="91"/>
      <c r="S15" s="38" t="str">
        <f>IF(ISNA(VLOOKUP($A$6&amp;" "&amp;$S$7&amp;" "&amp;7,Data!$A:$K,5,0)),"-",VLOOKUP($A$6&amp;" "&amp;$S$7&amp;" "&amp;7,Data!$A:$K,5,0))</f>
        <v>-</v>
      </c>
      <c r="T15" s="39" t="str">
        <f>IF(ISNA(VLOOKUP($A$6&amp;" "&amp;$S$7&amp;" "&amp;7,Data!$A:$K,6,0)),"-",VLOOKUP($A$6&amp;" "&amp;$S$7&amp;" "&amp;7,Data!$A:$K,6,0))</f>
        <v>-</v>
      </c>
      <c r="U15" s="39" t="str">
        <f>IF(ISNA(VLOOKUP($A$6&amp;" "&amp;$S$7&amp;" "&amp;7,Data!$A:$K,7,0)),"-",VLOOKUP($A$6&amp;" "&amp;$S$7&amp;" "&amp;7,Data!$A:$K,7,0))</f>
        <v>-</v>
      </c>
      <c r="V15" s="39" t="str">
        <f>IF(ISNA(VLOOKUP($A$6&amp;" "&amp;$S$7&amp;" "&amp;7,Data!$A:$K,8,0)),"-",VLOOKUP($A$6&amp;" "&amp;$S$7&amp;" "&amp;7,Data!$A:$K,8,0))</f>
        <v>-</v>
      </c>
      <c r="W15" s="40" t="str">
        <f>IF(ISNA(VLOOKUP($A$6&amp;" "&amp;$S$7&amp;" "&amp;7,Data!$A:$K,9,0)),"-",VLOOKUP($A$6&amp;" "&amp;$S$7&amp;" "&amp;7,Data!$A:$K,9,0))</f>
        <v>-</v>
      </c>
    </row>
    <row r="16" spans="1:23" ht="12" customHeight="1">
      <c r="A16" s="38" t="str">
        <f>IF(ISNA(VLOOKUP($A$6&amp;" "&amp;$A$7&amp;" "&amp;8,Data!$A:$K,5,0)),"-",VLOOKUP($A$6&amp;" "&amp;$A$7&amp;" "&amp;8,Data!$A:$K,5,0))</f>
        <v>-</v>
      </c>
      <c r="B16" s="39" t="str">
        <f>IF(ISNA(VLOOKUP($A$6&amp;" "&amp;$A$7&amp;" "&amp;8,Data!$A:$K,6,0)),"-",VLOOKUP($A$6&amp;" "&amp;$A$7&amp;" "&amp;8,Data!$A:$K,6,0))</f>
        <v>-</v>
      </c>
      <c r="C16" s="39" t="str">
        <f>IF(ISNA(VLOOKUP($A$6&amp;" "&amp;$A$7&amp;" "&amp;8,Data!$A:$K,7,0)),"-",VLOOKUP($A$6&amp;" "&amp;$A$7&amp;" "&amp;8,Data!$A:$K,7,0))</f>
        <v>-</v>
      </c>
      <c r="D16" s="39" t="str">
        <f>IF(ISNA(VLOOKUP($A$6&amp;" "&amp;$A$7&amp;" "&amp;8,Data!$A:$K,8,0)),"-",VLOOKUP($A$6&amp;" "&amp;$A$7&amp;" "&amp;8,Data!$A:$K,8,0))</f>
        <v>-</v>
      </c>
      <c r="E16" s="40" t="str">
        <f>IF(ISNA(VLOOKUP($A$6&amp;" "&amp;$A$7&amp;" "&amp;8,Data!$A:$K,9,0)),"-",VLOOKUP($A$6&amp;" "&amp;$A$7&amp;" "&amp;8,Data!$A:$K,9,0))</f>
        <v>-</v>
      </c>
      <c r="F16" s="104"/>
      <c r="G16" s="38" t="str">
        <f>IF(ISNA(VLOOKUP($A$6&amp;" "&amp;$G$7&amp;" "&amp;8,Data!$A:$K,5,0)),"-",VLOOKUP($A$6&amp;" "&amp;$G$7&amp;" "&amp;8,Data!$A:$K,5,0))</f>
        <v>-</v>
      </c>
      <c r="H16" s="39" t="str">
        <f>IF(ISNA(VLOOKUP($A$6&amp;" "&amp;$G$7&amp;" "&amp;8,Data!$A:$K,6,0)),"-",VLOOKUP($A$6&amp;" "&amp;$G$7&amp;" "&amp;8,Data!$A:$K,6,0))</f>
        <v>-</v>
      </c>
      <c r="I16" s="39" t="str">
        <f>IF(ISNA(VLOOKUP($A$6&amp;" "&amp;$G$7&amp;" "&amp;8,Data!$A:$K,7,0)),"-",VLOOKUP($A$6&amp;" "&amp;$G$7&amp;" "&amp;8,Data!$A:$K,7,0))</f>
        <v>-</v>
      </c>
      <c r="J16" s="39" t="str">
        <f>IF(ISNA(VLOOKUP($A$6&amp;" "&amp;$G$7&amp;" "&amp;8,Data!$A:$K,8,0)),"-",VLOOKUP($A$6&amp;" "&amp;$G$7&amp;" "&amp;8,Data!$A:$K,8,0))</f>
        <v>-</v>
      </c>
      <c r="K16" s="40" t="str">
        <f>IF(ISNA(VLOOKUP($A$6&amp;" "&amp;$G$7&amp;" "&amp;8,Data!$A:$K,8,0)),"-",VLOOKUP($A$6&amp;" "&amp;$G$7&amp;" "&amp;8,Data!$A:$K,8,0))</f>
        <v>-</v>
      </c>
      <c r="L16" s="105"/>
      <c r="M16" s="38" t="str">
        <f>IF(ISNA(VLOOKUP($A$6&amp;" "&amp;$M$7&amp;" "&amp;8,Data!$A:$K,5,0)),"-",VLOOKUP($A$6&amp;" "&amp;$M$7&amp;" "&amp;8,Data!$A:$K,5,0))</f>
        <v>-</v>
      </c>
      <c r="N16" s="39" t="str">
        <f>IF(ISNA(VLOOKUP($A$6&amp;" "&amp;$M$7&amp;" "&amp;8,Data!$A:$K,6,0)),"-",VLOOKUP($A$6&amp;" "&amp;$M$7&amp;" "&amp;8,Data!$A:$K,6,0))</f>
        <v>-</v>
      </c>
      <c r="O16" s="39" t="str">
        <f>IF(ISNA(VLOOKUP($A$6&amp;" "&amp;$M$7&amp;" "&amp;8,Data!$A:$K,7,0)),"-",VLOOKUP($A$6&amp;" "&amp;$M$7&amp;" "&amp;8,Data!$A:$K,7,0))</f>
        <v>-</v>
      </c>
      <c r="P16" s="39" t="str">
        <f>IF(ISNA(VLOOKUP($A$6&amp;" "&amp;$M$7&amp;" "&amp;8,Data!$A:$K,8,0)),"-",VLOOKUP($A$6&amp;" "&amp;$M$7&amp;" "&amp;8,Data!$A:$K,8,0))</f>
        <v>-</v>
      </c>
      <c r="Q16" s="40" t="str">
        <f>IF(ISNA(VLOOKUP($A$6&amp;" "&amp;$M$7&amp;" "&amp;8,Data!$A:$K,9,0)),"-",VLOOKUP($A$6&amp;" "&amp;$M$7&amp;" "&amp;8,Data!$A:$K,9,0))</f>
        <v>-</v>
      </c>
      <c r="R16" s="91"/>
      <c r="S16" s="38" t="str">
        <f>IF(ISNA(VLOOKUP($A$6&amp;" "&amp;$S$7&amp;" "&amp;8,Data!$A:$K,5,0)),"-",VLOOKUP($A$6&amp;" "&amp;$S$7&amp;" "&amp;8,Data!$A:$K,5,0))</f>
        <v>-</v>
      </c>
      <c r="T16" s="39" t="str">
        <f>IF(ISNA(VLOOKUP($A$6&amp;" "&amp;$S$7&amp;" "&amp;8,Data!$A:$K,6,0)),"-",VLOOKUP($A$6&amp;" "&amp;$S$7&amp;" "&amp;8,Data!$A:$K,6,0))</f>
        <v>-</v>
      </c>
      <c r="U16" s="39" t="str">
        <f>IF(ISNA(VLOOKUP($A$6&amp;" "&amp;$S$7&amp;" "&amp;8,Data!$A:$K,7,0)),"-",VLOOKUP($A$6&amp;" "&amp;$S$7&amp;" "&amp;8,Data!$A:$K,7,0))</f>
        <v>-</v>
      </c>
      <c r="V16" s="39" t="str">
        <f>IF(ISNA(VLOOKUP($A$6&amp;" "&amp;$S$7&amp;" "&amp;8,Data!$A:$K,8,0)),"-",VLOOKUP($A$6&amp;" "&amp;$S$7&amp;" "&amp;8,Data!$A:$K,8,0))</f>
        <v>-</v>
      </c>
      <c r="W16" s="40" t="str">
        <f>IF(ISNA(VLOOKUP($A$6&amp;" "&amp;$S$7&amp;" "&amp;8,Data!$A:$K,9,0)),"-",VLOOKUP($A$6&amp;" "&amp;$S$7&amp;" "&amp;8,Data!$A:$K,9,0))</f>
        <v>-</v>
      </c>
    </row>
    <row r="17" spans="1:23" ht="12" customHeight="1">
      <c r="A17" s="38" t="str">
        <f>IF(ISNA(VLOOKUP($A$6&amp;" "&amp;$A$7&amp;" "&amp;9,Data!$A:$K,5,0)),"-",VLOOKUP($A$6&amp;" "&amp;$A$7&amp;" "&amp;9,Data!$A:$K,5,0))</f>
        <v>-</v>
      </c>
      <c r="B17" s="39" t="str">
        <f>IF(ISNA(VLOOKUP($A$6&amp;" "&amp;$A$7&amp;" "&amp;9,Data!$A:$K,6,0)),"-",VLOOKUP($A$6&amp;" "&amp;$A$7&amp;" "&amp;9,Data!$A:$K,6,0))</f>
        <v>-</v>
      </c>
      <c r="C17" s="39" t="str">
        <f>IF(ISNA(VLOOKUP($A$6&amp;" "&amp;$A$7&amp;" "&amp;9,Data!$A:$K,7,0)),"-",VLOOKUP($A$6&amp;" "&amp;$A$7&amp;" "&amp;9,Data!$A:$K,7,0))</f>
        <v>-</v>
      </c>
      <c r="D17" s="39" t="str">
        <f>IF(ISNA(VLOOKUP($A$6&amp;" "&amp;$A$7&amp;" "&amp;9,Data!$A:$K,8,0)),"-",VLOOKUP($A$6&amp;" "&amp;$A$7&amp;" "&amp;9,Data!$A:$K,8,0))</f>
        <v>-</v>
      </c>
      <c r="E17" s="40" t="str">
        <f>IF(ISNA(VLOOKUP($A$6&amp;" "&amp;$A$7&amp;" "&amp;9,Data!$A:$K,9,0)),"-",VLOOKUP($A$6&amp;" "&amp;$A$7&amp;" "&amp;9,Data!$A:$K,9,0))</f>
        <v>-</v>
      </c>
      <c r="F17" s="104"/>
      <c r="G17" s="38" t="str">
        <f>IF(ISNA(VLOOKUP($A$6&amp;" "&amp;$G$7&amp;" "&amp;9,Data!$A:$K,5,0)),"-",VLOOKUP($A$6&amp;" "&amp;$G$7&amp;" "&amp;9,Data!$A:$K,5,0))</f>
        <v>-</v>
      </c>
      <c r="H17" s="39" t="str">
        <f>IF(ISNA(VLOOKUP($A$6&amp;" "&amp;$G$7&amp;" "&amp;9,Data!$A:$K,6,0)),"-",VLOOKUP($A$6&amp;" "&amp;$G$7&amp;" "&amp;9,Data!$A:$K,6,0))</f>
        <v>-</v>
      </c>
      <c r="I17" s="39" t="str">
        <f>IF(ISNA(VLOOKUP($A$6&amp;" "&amp;$G$7&amp;" "&amp;9,Data!$A:$K,7,0)),"-",VLOOKUP($A$6&amp;" "&amp;$G$7&amp;" "&amp;9,Data!$A:$K,7,0))</f>
        <v>-</v>
      </c>
      <c r="J17" s="39" t="str">
        <f>IF(ISNA(VLOOKUP($A$6&amp;" "&amp;$G$7&amp;" "&amp;9,Data!$A:$K,8,0)),"-",VLOOKUP($A$6&amp;" "&amp;$G$7&amp;" "&amp;9,Data!$A:$K,8,0))</f>
        <v>-</v>
      </c>
      <c r="K17" s="40" t="str">
        <f>IF(ISNA(VLOOKUP($A$6&amp;" "&amp;$G$7&amp;" "&amp;9,Data!$A:$K,8,0)),"-",VLOOKUP($A$6&amp;" "&amp;$G$7&amp;" "&amp;9,Data!$A:$K,8,0))</f>
        <v>-</v>
      </c>
      <c r="L17" s="105"/>
      <c r="M17" s="38" t="str">
        <f>IF(ISNA(VLOOKUP($A$6&amp;" "&amp;$M$7&amp;" "&amp;9,Data!$A:$K,5,0)),"-",VLOOKUP($A$6&amp;" "&amp;$M$7&amp;" "&amp;9,Data!$A:$K,5,0))</f>
        <v>-</v>
      </c>
      <c r="N17" s="39" t="str">
        <f>IF(ISNA(VLOOKUP($A$6&amp;" "&amp;$M$7&amp;" "&amp;9,Data!$A:$K,6,0)),"-",VLOOKUP($A$6&amp;" "&amp;$M$7&amp;" "&amp;9,Data!$A:$K,6,0))</f>
        <v>-</v>
      </c>
      <c r="O17" s="39" t="str">
        <f>IF(ISNA(VLOOKUP($A$6&amp;" "&amp;$M$7&amp;" "&amp;9,Data!$A:$K,7,0)),"-",VLOOKUP($A$6&amp;" "&amp;$M$7&amp;" "&amp;9,Data!$A:$K,7,0))</f>
        <v>-</v>
      </c>
      <c r="P17" s="39" t="str">
        <f>IF(ISNA(VLOOKUP($A$6&amp;" "&amp;$M$7&amp;" "&amp;9,Data!$A:$K,8,0)),"-",VLOOKUP($A$6&amp;" "&amp;$M$7&amp;" "&amp;9,Data!$A:$K,8,0))</f>
        <v>-</v>
      </c>
      <c r="Q17" s="40" t="str">
        <f>IF(ISNA(VLOOKUP($A$6&amp;" "&amp;$M$7&amp;" "&amp;9,Data!$A:$K,9,0)),"-",VLOOKUP($A$6&amp;" "&amp;$M$7&amp;" "&amp;9,Data!$A:$K,9,0))</f>
        <v>-</v>
      </c>
      <c r="R17" s="91"/>
      <c r="S17" s="38" t="str">
        <f>IF(ISNA(VLOOKUP($A$6&amp;" "&amp;$S$7&amp;" "&amp;9,Data!$A:$K,5,0)),"-",VLOOKUP($A$6&amp;" "&amp;$S$7&amp;" "&amp;9,Data!$A:$K,5,0))</f>
        <v>-</v>
      </c>
      <c r="T17" s="39" t="str">
        <f>IF(ISNA(VLOOKUP($A$6&amp;" "&amp;$S$7&amp;" "&amp;9,Data!$A:$K,6,0)),"-",VLOOKUP($A$6&amp;" "&amp;$S$7&amp;" "&amp;9,Data!$A:$K,6,0))</f>
        <v>-</v>
      </c>
      <c r="U17" s="39" t="str">
        <f>IF(ISNA(VLOOKUP($A$6&amp;" "&amp;$S$7&amp;" "&amp;9,Data!$A:$K,7,0)),"-",VLOOKUP($A$6&amp;" "&amp;$S$7&amp;" "&amp;9,Data!$A:$K,7,0))</f>
        <v>-</v>
      </c>
      <c r="V17" s="39" t="str">
        <f>IF(ISNA(VLOOKUP($A$6&amp;" "&amp;$S$7&amp;" "&amp;9,Data!$A:$K,8,0)),"-",VLOOKUP($A$6&amp;" "&amp;$S$7&amp;" "&amp;9,Data!$A:$K,8,0))</f>
        <v>-</v>
      </c>
      <c r="W17" s="40" t="str">
        <f>IF(ISNA(VLOOKUP($A$6&amp;" "&amp;$S$7&amp;" "&amp;9,Data!$A:$K,9,0)),"-",VLOOKUP($A$6&amp;" "&amp;$S$7&amp;" "&amp;9,Data!$A:$K,9,0))</f>
        <v>-</v>
      </c>
    </row>
    <row r="18" spans="1:23" ht="12" customHeight="1">
      <c r="A18" s="38" t="str">
        <f>IF(ISNA(VLOOKUP($A$6&amp;" "&amp;$A$7&amp;" "&amp;10,Data!$A:$K,5,0)),"-",VLOOKUP($A$6&amp;" "&amp;$A$7&amp;" "&amp;10,Data!$A:$K,5,0))</f>
        <v>-</v>
      </c>
      <c r="B18" s="39" t="str">
        <f>IF(ISNA(VLOOKUP($A$6&amp;" "&amp;$A$7&amp;" "&amp;10,Data!$A:$K,6,0)),"-",VLOOKUP($A$6&amp;" "&amp;$A$7&amp;" "&amp;10,Data!$A:$K,6,0))</f>
        <v>-</v>
      </c>
      <c r="C18" s="39" t="str">
        <f>IF(ISNA(VLOOKUP($A$6&amp;" "&amp;$A$7&amp;" "&amp;10,Data!$A:$K,7,0)),"-",VLOOKUP($A$6&amp;" "&amp;$A$7&amp;" "&amp;10,Data!$A:$K,7,0))</f>
        <v>-</v>
      </c>
      <c r="D18" s="39" t="str">
        <f>IF(ISNA(VLOOKUP($A$6&amp;" "&amp;$A$7&amp;" "&amp;10,Data!$A:$K,8,0)),"-",VLOOKUP($A$6&amp;" "&amp;$A$7&amp;" "&amp;10,Data!$A:$K,8,0))</f>
        <v>-</v>
      </c>
      <c r="E18" s="40" t="str">
        <f>IF(ISNA(VLOOKUP($A$6&amp;" "&amp;$A$7&amp;" "&amp;10,Data!$A:$K,9,0)),"-",VLOOKUP($A$6&amp;" "&amp;$A$7&amp;" "&amp;10,Data!$A:$K,9,0))</f>
        <v>-</v>
      </c>
      <c r="F18" s="104"/>
      <c r="G18" s="38" t="str">
        <f>IF(ISNA(VLOOKUP($A$6&amp;" "&amp;$G$7&amp;" "&amp;10,Data!$A:$K,5,0)),"-",VLOOKUP($A$6&amp;" "&amp;$G$7&amp;" "&amp;10,Data!$A:$K,5,0))</f>
        <v>-</v>
      </c>
      <c r="H18" s="39" t="str">
        <f>IF(ISNA(VLOOKUP($A$6&amp;" "&amp;$G$7&amp;" "&amp;10,Data!$A:$K,6,0)),"-",VLOOKUP($A$6&amp;" "&amp;$G$7&amp;" "&amp;10,Data!$A:$K,6,0))</f>
        <v>-</v>
      </c>
      <c r="I18" s="39" t="str">
        <f>IF(ISNA(VLOOKUP($A$6&amp;" "&amp;$G$7&amp;" "&amp;10,Data!$A:$K,7,0)),"-",VLOOKUP($A$6&amp;" "&amp;$G$7&amp;" "&amp;10,Data!$A:$K,7,0))</f>
        <v>-</v>
      </c>
      <c r="J18" s="39" t="str">
        <f>IF(ISNA(VLOOKUP($A$6&amp;" "&amp;$G$7&amp;" "&amp;10,Data!$A:$K,8,0)),"-",VLOOKUP($A$6&amp;" "&amp;$G$7&amp;" "&amp;10,Data!$A:$K,8,0))</f>
        <v>-</v>
      </c>
      <c r="K18" s="40" t="str">
        <f>IF(ISNA(VLOOKUP($A$6&amp;" "&amp;$G$7&amp;" "&amp;10,Data!$A:$K,8,0)),"-",VLOOKUP($A$6&amp;" "&amp;$G$7&amp;" "&amp;10,Data!$A:$K,8,0))</f>
        <v>-</v>
      </c>
      <c r="L18" s="105"/>
      <c r="M18" s="38" t="str">
        <f>IF(ISNA(VLOOKUP($A$6&amp;" "&amp;$M$7&amp;" "&amp;10,Data!$A:$K,5,0)),"-",VLOOKUP($A$6&amp;" "&amp;$M$7&amp;" "&amp;10,Data!$A:$K,5,0))</f>
        <v>-</v>
      </c>
      <c r="N18" s="39" t="str">
        <f>IF(ISNA(VLOOKUP($A$6&amp;" "&amp;$M$7&amp;" "&amp;10,Data!$A:$K,6,0)),"-",VLOOKUP($A$6&amp;" "&amp;$M$7&amp;" "&amp;10,Data!$A:$K,6,0))</f>
        <v>-</v>
      </c>
      <c r="O18" s="39" t="str">
        <f>IF(ISNA(VLOOKUP($A$6&amp;" "&amp;$M$7&amp;" "&amp;10,Data!$A:$K,7,0)),"-",VLOOKUP($A$6&amp;" "&amp;$M$7&amp;" "&amp;10,Data!$A:$K,7,0))</f>
        <v>-</v>
      </c>
      <c r="P18" s="39" t="str">
        <f>IF(ISNA(VLOOKUP($A$6&amp;" "&amp;$M$7&amp;" "&amp;10,Data!$A:$K,8,0)),"-",VLOOKUP($A$6&amp;" "&amp;$M$7&amp;" "&amp;10,Data!$A:$K,8,0))</f>
        <v>-</v>
      </c>
      <c r="Q18" s="40" t="str">
        <f>IF(ISNA(VLOOKUP($A$6&amp;" "&amp;$M$7&amp;" "&amp;10,Data!$A:$K,9,0)),"-",VLOOKUP($A$6&amp;" "&amp;$M$7&amp;" "&amp;10,Data!$A:$K,9,0))</f>
        <v>-</v>
      </c>
      <c r="R18" s="91"/>
      <c r="S18" s="38" t="str">
        <f>IF(ISNA(VLOOKUP($A$6&amp;" "&amp;$S$7&amp;" "&amp;10,Data!$A:$K,5,0)),"-",VLOOKUP($A$6&amp;" "&amp;$S$7&amp;" "&amp;10,Data!$A:$K,5,0))</f>
        <v>-</v>
      </c>
      <c r="T18" s="39" t="str">
        <f>IF(ISNA(VLOOKUP($A$6&amp;" "&amp;$S$7&amp;" "&amp;10,Data!$A:$K,6,0)),"-",VLOOKUP($A$6&amp;" "&amp;$S$7&amp;" "&amp;10,Data!$A:$K,6,0))</f>
        <v>-</v>
      </c>
      <c r="U18" s="39" t="str">
        <f>IF(ISNA(VLOOKUP($A$6&amp;" "&amp;$S$7&amp;" "&amp;10,Data!$A:$K,7,0)),"-",VLOOKUP($A$6&amp;" "&amp;$S$7&amp;" "&amp;10,Data!$A:$K,7,0))</f>
        <v>-</v>
      </c>
      <c r="V18" s="39" t="str">
        <f>IF(ISNA(VLOOKUP($A$6&amp;" "&amp;$S$7&amp;" "&amp;10,Data!$A:$K,8,0)),"-",VLOOKUP($A$6&amp;" "&amp;$S$7&amp;" "&amp;10,Data!$A:$K,8,0))</f>
        <v>-</v>
      </c>
      <c r="W18" s="40" t="str">
        <f>IF(ISNA(VLOOKUP($A$6&amp;" "&amp;$S$7&amp;" "&amp;10,Data!$A:$K,9,0)),"-",VLOOKUP($A$6&amp;" "&amp;$S$7&amp;" "&amp;10,Data!$A:$K,9,0))</f>
        <v>-</v>
      </c>
    </row>
    <row r="19" spans="1:23" ht="12" customHeight="1">
      <c r="A19" s="38" t="str">
        <f>IF(ISNA(VLOOKUP($A$6&amp;" "&amp;$A$7&amp;" "&amp;11,Data!$A:$K,5,0)),"-",VLOOKUP($A$6&amp;" "&amp;$A$7&amp;" "&amp;11,Data!$A:$K,5,0))</f>
        <v>-</v>
      </c>
      <c r="B19" s="39" t="str">
        <f>IF(ISNA(VLOOKUP($A$6&amp;" "&amp;$A$7&amp;" "&amp;11,Data!$A:$K,6,0)),"-",VLOOKUP($A$6&amp;" "&amp;$A$7&amp;" "&amp;11,Data!$A:$K,6,0))</f>
        <v>-</v>
      </c>
      <c r="C19" s="39" t="str">
        <f>IF(ISNA(VLOOKUP($A$6&amp;" "&amp;$A$7&amp;" "&amp;11,Data!$A:$K,7,0)),"-",VLOOKUP($A$6&amp;" "&amp;$A$7&amp;" "&amp;11,Data!$A:$K,7,0))</f>
        <v>-</v>
      </c>
      <c r="D19" s="39" t="str">
        <f>IF(ISNA(VLOOKUP($A$6&amp;" "&amp;$A$7&amp;" "&amp;11,Data!$A:$K,8,0)),"-",VLOOKUP($A$6&amp;" "&amp;$A$7&amp;" "&amp;11,Data!$A:$K,8,0))</f>
        <v>-</v>
      </c>
      <c r="E19" s="40" t="str">
        <f>IF(ISNA(VLOOKUP($A$6&amp;" "&amp;$A$7&amp;" "&amp;11,Data!$A:$K,9,0)),"-",VLOOKUP($A$6&amp;" "&amp;$A$7&amp;" "&amp;11,Data!$A:$K,9,0))</f>
        <v>-</v>
      </c>
      <c r="F19" s="104"/>
      <c r="G19" s="38" t="str">
        <f>IF(ISNA(VLOOKUP($A$6&amp;" "&amp;$G$7&amp;" "&amp;11,Data!$A:$K,5,0)),"-",VLOOKUP($A$6&amp;" "&amp;$G$7&amp;" "&amp;11,Data!$A:$K,5,0))</f>
        <v>-</v>
      </c>
      <c r="H19" s="39" t="str">
        <f>IF(ISNA(VLOOKUP($A$6&amp;" "&amp;$G$7&amp;" "&amp;11,Data!$A:$K,6,0)),"-",VLOOKUP($A$6&amp;" "&amp;$G$7&amp;" "&amp;11,Data!$A:$K,6,0))</f>
        <v>-</v>
      </c>
      <c r="I19" s="39" t="str">
        <f>IF(ISNA(VLOOKUP($A$6&amp;" "&amp;$G$7&amp;" "&amp;11,Data!$A:$K,7,0)),"-",VLOOKUP($A$6&amp;" "&amp;$G$7&amp;" "&amp;11,Data!$A:$K,7,0))</f>
        <v>-</v>
      </c>
      <c r="J19" s="39" t="str">
        <f>IF(ISNA(VLOOKUP($A$6&amp;" "&amp;$G$7&amp;" "&amp;11,Data!$A:$K,8,0)),"-",VLOOKUP($A$6&amp;" "&amp;$G$7&amp;" "&amp;11,Data!$A:$K,8,0))</f>
        <v>-</v>
      </c>
      <c r="K19" s="40" t="str">
        <f>IF(ISNA(VLOOKUP($A$6&amp;" "&amp;$G$7&amp;" "&amp;11,Data!$A:$K,8,0)),"-",VLOOKUP($A$6&amp;" "&amp;$G$7&amp;" "&amp;11,Data!$A:$K,8,0))</f>
        <v>-</v>
      </c>
      <c r="L19" s="105"/>
      <c r="M19" s="38" t="str">
        <f>IF(ISNA(VLOOKUP($A$6&amp;" "&amp;$M$7&amp;" "&amp;11,Data!$A:$K,5,0)),"-",VLOOKUP($A$6&amp;" "&amp;$M$7&amp;" "&amp;11,Data!$A:$K,5,0))</f>
        <v>-</v>
      </c>
      <c r="N19" s="39" t="str">
        <f>IF(ISNA(VLOOKUP($A$6&amp;" "&amp;$M$7&amp;" "&amp;11,Data!$A:$K,6,0)),"-",VLOOKUP($A$6&amp;" "&amp;$M$7&amp;" "&amp;11,Data!$A:$K,6,0))</f>
        <v>-</v>
      </c>
      <c r="O19" s="39" t="str">
        <f>IF(ISNA(VLOOKUP($A$6&amp;" "&amp;$M$7&amp;" "&amp;11,Data!$A:$K,7,0)),"-",VLOOKUP($A$6&amp;" "&amp;$M$7&amp;" "&amp;11,Data!$A:$K,7,0))</f>
        <v>-</v>
      </c>
      <c r="P19" s="39" t="str">
        <f>IF(ISNA(VLOOKUP($A$6&amp;" "&amp;$M$7&amp;" "&amp;11,Data!$A:$K,8,0)),"-",VLOOKUP($A$6&amp;" "&amp;$M$7&amp;" "&amp;11,Data!$A:$K,8,0))</f>
        <v>-</v>
      </c>
      <c r="Q19" s="40" t="str">
        <f>IF(ISNA(VLOOKUP($A$6&amp;" "&amp;$M$7&amp;" "&amp;11,Data!$A:$K,9,0)),"-",VLOOKUP($A$6&amp;" "&amp;$M$7&amp;" "&amp;11,Data!$A:$K,9,0))</f>
        <v>-</v>
      </c>
      <c r="R19" s="91"/>
      <c r="S19" s="38" t="str">
        <f>IF(ISNA(VLOOKUP($A$6&amp;" "&amp;$S$7&amp;" "&amp;11,Data!$A:$K,5,0)),"-",VLOOKUP($A$6&amp;" "&amp;$S$7&amp;" "&amp;11,Data!$A:$K,5,0))</f>
        <v>-</v>
      </c>
      <c r="T19" s="39" t="str">
        <f>IF(ISNA(VLOOKUP($A$6&amp;" "&amp;$S$7&amp;" "&amp;11,Data!$A:$K,6,0)),"-",VLOOKUP($A$6&amp;" "&amp;$S$7&amp;" "&amp;11,Data!$A:$K,6,0))</f>
        <v>-</v>
      </c>
      <c r="U19" s="39" t="str">
        <f>IF(ISNA(VLOOKUP($A$6&amp;" "&amp;$S$7&amp;" "&amp;11,Data!$A:$K,7,0)),"-",VLOOKUP($A$6&amp;" "&amp;$S$7&amp;" "&amp;11,Data!$A:$K,7,0))</f>
        <v>-</v>
      </c>
      <c r="V19" s="39" t="str">
        <f>IF(ISNA(VLOOKUP($A$6&amp;" "&amp;$S$7&amp;" "&amp;11,Data!$A:$K,8,0)),"-",VLOOKUP($A$6&amp;" "&amp;$S$7&amp;" "&amp;11,Data!$A:$K,8,0))</f>
        <v>-</v>
      </c>
      <c r="W19" s="40" t="str">
        <f>IF(ISNA(VLOOKUP($A$6&amp;" "&amp;$S$7&amp;" "&amp;11,Data!$A:$K,9,0)),"-",VLOOKUP($A$6&amp;" "&amp;$S$7&amp;" "&amp;11,Data!$A:$K,9,0))</f>
        <v>-</v>
      </c>
    </row>
    <row r="20" spans="1:23" ht="12" customHeight="1">
      <c r="A20" s="38" t="str">
        <f>IF(ISNA(VLOOKUP($A$6&amp;" "&amp;$A$7&amp;" "&amp;12,Data!$A:$K,5,0)),"-",VLOOKUP($A$6&amp;" "&amp;$A$7&amp;" "&amp;12,Data!$A:$K,5,0))</f>
        <v>-</v>
      </c>
      <c r="B20" s="39" t="str">
        <f>IF(ISNA(VLOOKUP($A$6&amp;" "&amp;$A$7&amp;" "&amp;12,Data!$A:$K,6,0)),"-",VLOOKUP($A$6&amp;" "&amp;$A$7&amp;" "&amp;12,Data!$A:$K,6,0))</f>
        <v>-</v>
      </c>
      <c r="C20" s="39" t="str">
        <f>IF(ISNA(VLOOKUP($A$6&amp;" "&amp;$A$7&amp;" "&amp;12,Data!$A:$K,7,0)),"-",VLOOKUP($A$6&amp;" "&amp;$A$7&amp;" "&amp;12,Data!$A:$K,7,0))</f>
        <v>-</v>
      </c>
      <c r="D20" s="39" t="str">
        <f>IF(ISNA(VLOOKUP($A$6&amp;" "&amp;$A$7&amp;" "&amp;12,Data!$A:$K,8,0)),"-",VLOOKUP($A$6&amp;" "&amp;$A$7&amp;" "&amp;12,Data!$A:$K,8,0))</f>
        <v>-</v>
      </c>
      <c r="E20" s="40" t="str">
        <f>IF(ISNA(VLOOKUP($A$6&amp;" "&amp;$A$7&amp;" "&amp;12,Data!$A:$K,9,0)),"-",VLOOKUP($A$6&amp;" "&amp;$A$7&amp;" "&amp;12,Data!$A:$K,9,0))</f>
        <v>-</v>
      </c>
      <c r="F20" s="104"/>
      <c r="G20" s="38" t="str">
        <f>IF(ISNA(VLOOKUP($A$6&amp;" "&amp;$G$7&amp;" "&amp;12,Data!$A:$K,5,0)),"-",VLOOKUP($A$6&amp;" "&amp;$G$7&amp;" "&amp;12,Data!$A:$K,5,0))</f>
        <v>-</v>
      </c>
      <c r="H20" s="39" t="str">
        <f>IF(ISNA(VLOOKUP($A$6&amp;" "&amp;$G$7&amp;" "&amp;12,Data!$A:$K,6,0)),"-",VLOOKUP($A$6&amp;" "&amp;$G$7&amp;" "&amp;12,Data!$A:$K,6,0))</f>
        <v>-</v>
      </c>
      <c r="I20" s="39" t="str">
        <f>IF(ISNA(VLOOKUP($A$6&amp;" "&amp;$G$7&amp;" "&amp;12,Data!$A:$K,7,0)),"-",VLOOKUP($A$6&amp;" "&amp;$G$7&amp;" "&amp;12,Data!$A:$K,7,0))</f>
        <v>-</v>
      </c>
      <c r="J20" s="39" t="str">
        <f>IF(ISNA(VLOOKUP($A$6&amp;" "&amp;$G$7&amp;" "&amp;12,Data!$A:$K,8,0)),"-",VLOOKUP($A$6&amp;" "&amp;$G$7&amp;" "&amp;12,Data!$A:$K,8,0))</f>
        <v>-</v>
      </c>
      <c r="K20" s="40" t="str">
        <f>IF(ISNA(VLOOKUP($A$6&amp;" "&amp;$G$7&amp;" "&amp;12,Data!$A:$K,8,0)),"-",VLOOKUP($A$6&amp;" "&amp;$G$7&amp;" "&amp;12,Data!$A:$K,8,0))</f>
        <v>-</v>
      </c>
      <c r="L20" s="105"/>
      <c r="M20" s="38" t="str">
        <f>IF(ISNA(VLOOKUP($A$6&amp;" "&amp;$M$7&amp;" "&amp;12,Data!$A:$K,5,0)),"-",VLOOKUP($A$6&amp;" "&amp;$M$7&amp;" "&amp;12,Data!$A:$K,5,0))</f>
        <v>-</v>
      </c>
      <c r="N20" s="39" t="str">
        <f>IF(ISNA(VLOOKUP($A$6&amp;" "&amp;$M$7&amp;" "&amp;12,Data!$A:$K,6,0)),"-",VLOOKUP($A$6&amp;" "&amp;$M$7&amp;" "&amp;12,Data!$A:$K,6,0))</f>
        <v>-</v>
      </c>
      <c r="O20" s="39" t="str">
        <f>IF(ISNA(VLOOKUP($A$6&amp;" "&amp;$M$7&amp;" "&amp;12,Data!$A:$K,7,0)),"-",VLOOKUP($A$6&amp;" "&amp;$M$7&amp;" "&amp;12,Data!$A:$K,7,0))</f>
        <v>-</v>
      </c>
      <c r="P20" s="39" t="str">
        <f>IF(ISNA(VLOOKUP($A$6&amp;" "&amp;$M$7&amp;" "&amp;12,Data!$A:$K,8,0)),"-",VLOOKUP($A$6&amp;" "&amp;$M$7&amp;" "&amp;12,Data!$A:$K,8,0))</f>
        <v>-</v>
      </c>
      <c r="Q20" s="40" t="str">
        <f>IF(ISNA(VLOOKUP($A$6&amp;" "&amp;$M$7&amp;" "&amp;12,Data!$A:$K,9,0)),"-",VLOOKUP($A$6&amp;" "&amp;$M$7&amp;" "&amp;12,Data!$A:$K,9,0))</f>
        <v>-</v>
      </c>
      <c r="R20" s="91"/>
      <c r="S20" s="38" t="str">
        <f>IF(ISNA(VLOOKUP($A$6&amp;" "&amp;$S$7&amp;" "&amp;12,Data!$A:$K,5,0)),"-",VLOOKUP($A$6&amp;" "&amp;$S$7&amp;" "&amp;12,Data!$A:$K,5,0))</f>
        <v>-</v>
      </c>
      <c r="T20" s="39" t="str">
        <f>IF(ISNA(VLOOKUP($A$6&amp;" "&amp;$S$7&amp;" "&amp;12,Data!$A:$K,6,0)),"-",VLOOKUP($A$6&amp;" "&amp;$S$7&amp;" "&amp;12,Data!$A:$K,6,0))</f>
        <v>-</v>
      </c>
      <c r="U20" s="39" t="str">
        <f>IF(ISNA(VLOOKUP($A$6&amp;" "&amp;$S$7&amp;" "&amp;12,Data!$A:$K,7,0)),"-",VLOOKUP($A$6&amp;" "&amp;$S$7&amp;" "&amp;12,Data!$A:$K,7,0))</f>
        <v>-</v>
      </c>
      <c r="V20" s="39" t="str">
        <f>IF(ISNA(VLOOKUP($A$6&amp;" "&amp;$S$7&amp;" "&amp;12,Data!$A:$K,8,0)),"-",VLOOKUP($A$6&amp;" "&amp;$S$7&amp;" "&amp;12,Data!$A:$K,8,0))</f>
        <v>-</v>
      </c>
      <c r="W20" s="40" t="str">
        <f>IF(ISNA(VLOOKUP($A$6&amp;" "&amp;$S$7&amp;" "&amp;12,Data!$A:$K,9,0)),"-",VLOOKUP($A$6&amp;" "&amp;$S$7&amp;" "&amp;12,Data!$A:$K,9,0))</f>
        <v>-</v>
      </c>
    </row>
    <row r="21" spans="1:23" ht="12" customHeight="1" thickBot="1">
      <c r="A21" s="96" t="str">
        <f>IF(ISNA(VLOOKUP($A$6&amp;" "&amp;$A$7&amp;" "&amp;13,Data!$A:$K,5,0)),"-",VLOOKUP($A$6&amp;" "&amp;$A$7&amp;" "&amp;13,Data!$A:$K,5,0))</f>
        <v>-</v>
      </c>
      <c r="B21" s="97" t="str">
        <f>IF(ISNA(VLOOKUP($A$6&amp;" "&amp;$A$7&amp;" "&amp;13,Data!$A:$K,6,0)),"-",VLOOKUP($A$6&amp;" "&amp;$A$7&amp;" "&amp;13,Data!$A:$K,6,0))</f>
        <v>-</v>
      </c>
      <c r="C21" s="97" t="str">
        <f>IF(ISNA(VLOOKUP($A$6&amp;" "&amp;$A$7&amp;" "&amp;13,Data!$A:$K,7,0)),"-",VLOOKUP($A$6&amp;" "&amp;$A$7&amp;" "&amp;13,Data!$A:$K,7,0))</f>
        <v>-</v>
      </c>
      <c r="D21" s="97" t="str">
        <f>IF(ISNA(VLOOKUP($A$6&amp;" "&amp;$A$7&amp;" "&amp;13,Data!$A:$K,8,0)),"-",VLOOKUP($A$6&amp;" "&amp;$A$7&amp;" "&amp;13,Data!$A:$K,8,0))</f>
        <v>-</v>
      </c>
      <c r="E21" s="98" t="str">
        <f>IF(ISNA(VLOOKUP($A$6&amp;" "&amp;$A$7&amp;" "&amp;13,Data!$A:$K,9,0)),"-",VLOOKUP($A$6&amp;" "&amp;$A$7&amp;" "&amp;13,Data!$A:$K,9,0))</f>
        <v>-</v>
      </c>
      <c r="F21" s="104"/>
      <c r="G21" s="96" t="str">
        <f>IF(ISNA(VLOOKUP($A$6&amp;" "&amp;$G$7&amp;" "&amp;13,Data!$A:$K,5,0)),"-",VLOOKUP($A$6&amp;" "&amp;$G$7&amp;" "&amp;13,Data!$A:$K,5,0))</f>
        <v>-</v>
      </c>
      <c r="H21" s="97" t="str">
        <f>IF(ISNA(VLOOKUP($A$6&amp;" "&amp;$G$7&amp;" "&amp;13,Data!$A:$K,6,0)),"-",VLOOKUP($A$6&amp;" "&amp;$G$7&amp;" "&amp;13,Data!$A:$K,6,0))</f>
        <v>-</v>
      </c>
      <c r="I21" s="97" t="str">
        <f>IF(ISNA(VLOOKUP($A$6&amp;" "&amp;$G$7&amp;" "&amp;13,Data!$A:$K,7,0)),"-",VLOOKUP($A$6&amp;" "&amp;$G$7&amp;" "&amp;13,Data!$A:$K,7,0))</f>
        <v>-</v>
      </c>
      <c r="J21" s="97" t="str">
        <f>IF(ISNA(VLOOKUP($A$6&amp;" "&amp;$G$7&amp;" "&amp;13,Data!$A:$K,8,0)),"-",VLOOKUP($A$6&amp;" "&amp;$G$7&amp;" "&amp;13,Data!$A:$K,8,0))</f>
        <v>-</v>
      </c>
      <c r="K21" s="98" t="str">
        <f>IF(ISNA(VLOOKUP($A$6&amp;" "&amp;$G$7&amp;" "&amp;13,Data!$A:$K,8,0)),"-",VLOOKUP($A$6&amp;" "&amp;$G$7&amp;" "&amp;13,Data!$A:$K,8,0))</f>
        <v>-</v>
      </c>
      <c r="L21" s="105"/>
      <c r="M21" s="96" t="str">
        <f>IF(ISNA(VLOOKUP($A$6&amp;" "&amp;$M$7&amp;" "&amp;13,Data!$A:$K,5,0)),"-",VLOOKUP($A$6&amp;" "&amp;$M$7&amp;" "&amp;13,Data!$A:$K,5,0))</f>
        <v>-</v>
      </c>
      <c r="N21" s="97" t="str">
        <f>IF(ISNA(VLOOKUP($A$6&amp;" "&amp;$M$7&amp;" "&amp;13,Data!$A:$K,6,0)),"-",VLOOKUP($A$6&amp;" "&amp;$M$7&amp;" "&amp;13,Data!$A:$K,6,0))</f>
        <v>-</v>
      </c>
      <c r="O21" s="97" t="str">
        <f>IF(ISNA(VLOOKUP($A$6&amp;" "&amp;$M$7&amp;" "&amp;13,Data!$A:$K,7,0)),"-",VLOOKUP($A$6&amp;" "&amp;$M$7&amp;" "&amp;13,Data!$A:$K,7,0))</f>
        <v>-</v>
      </c>
      <c r="P21" s="97" t="str">
        <f>IF(ISNA(VLOOKUP($A$6&amp;" "&amp;$M$7&amp;" "&amp;13,Data!$A:$K,8,0)),"-",VLOOKUP($A$6&amp;" "&amp;$M$7&amp;" "&amp;13,Data!$A:$K,8,0))</f>
        <v>-</v>
      </c>
      <c r="Q21" s="98" t="str">
        <f>IF(ISNA(VLOOKUP($A$6&amp;" "&amp;$M$7&amp;" "&amp;13,Data!$A:$K,9,0)),"-",VLOOKUP($A$6&amp;" "&amp;$M$7&amp;" "&amp;13,Data!$A:$K,9,0))</f>
        <v>-</v>
      </c>
      <c r="R21" s="91"/>
      <c r="S21" s="96" t="str">
        <f>IF(ISNA(VLOOKUP($A$6&amp;" "&amp;$S$7&amp;" "&amp;13,Data!$A:$K,5,0)),"-",VLOOKUP($A$6&amp;" "&amp;$S$7&amp;" "&amp;13,Data!$A:$K,5,0))</f>
        <v>-</v>
      </c>
      <c r="T21" s="97" t="str">
        <f>IF(ISNA(VLOOKUP($A$6&amp;" "&amp;$S$7&amp;" "&amp;13,Data!$A:$K,6,0)),"-",VLOOKUP($A$6&amp;" "&amp;$S$7&amp;" "&amp;13,Data!$A:$K,6,0))</f>
        <v>-</v>
      </c>
      <c r="U21" s="97" t="str">
        <f>IF(ISNA(VLOOKUP($A$6&amp;" "&amp;$S$7&amp;" "&amp;13,Data!$A:$K,7,0)),"-",VLOOKUP($A$6&amp;" "&amp;$S$7&amp;" "&amp;13,Data!$A:$K,7,0))</f>
        <v>-</v>
      </c>
      <c r="V21" s="97" t="str">
        <f>IF(ISNA(VLOOKUP($A$6&amp;" "&amp;$S$7&amp;" "&amp;13,Data!$A:$K,8,0)),"-",VLOOKUP($A$6&amp;" "&amp;$S$7&amp;" "&amp;13,Data!$A:$K,8,0))</f>
        <v>-</v>
      </c>
      <c r="W21" s="98" t="str">
        <f>IF(ISNA(VLOOKUP($A$6&amp;" "&amp;$S$7&amp;" "&amp;13,Data!$A:$K,9,0)),"-",VLOOKUP($A$6&amp;" "&amp;$S$7&amp;" "&amp;13,Data!$A:$K,9,0))</f>
        <v>-</v>
      </c>
    </row>
    <row r="22" spans="1:23" ht="12" customHeight="1"/>
    <row r="23" spans="1:23" ht="12" customHeight="1">
      <c r="A23" s="362" t="s">
        <v>112</v>
      </c>
      <c r="B23" s="363"/>
      <c r="C23" s="363"/>
      <c r="D23" s="361"/>
      <c r="G23" s="358" t="s">
        <v>118</v>
      </c>
      <c r="H23" s="359"/>
      <c r="I23" s="359"/>
      <c r="J23" s="360"/>
      <c r="K23" s="360"/>
      <c r="L23" s="360"/>
      <c r="M23" s="360"/>
      <c r="N23" s="361"/>
    </row>
    <row r="24" spans="1:23" ht="12" customHeight="1">
      <c r="A24" s="373" t="s">
        <v>113</v>
      </c>
      <c r="B24" s="373"/>
      <c r="C24" s="373"/>
      <c r="D24" s="54">
        <v>-1</v>
      </c>
      <c r="G24" s="372" t="s">
        <v>119</v>
      </c>
      <c r="H24" s="365"/>
      <c r="I24" s="372" t="s">
        <v>120</v>
      </c>
      <c r="J24" s="365"/>
      <c r="K24" s="368" t="s">
        <v>121</v>
      </c>
      <c r="L24" s="369"/>
      <c r="M24" s="368" t="s">
        <v>122</v>
      </c>
      <c r="N24" s="369"/>
    </row>
    <row r="25" spans="1:23" ht="12" customHeight="1">
      <c r="A25" s="373" t="s">
        <v>114</v>
      </c>
      <c r="B25" s="373"/>
      <c r="C25" s="373"/>
      <c r="D25" s="54">
        <v>-1.5</v>
      </c>
      <c r="G25" s="372" t="s">
        <v>123</v>
      </c>
      <c r="H25" s="365"/>
      <c r="I25" s="372" t="s">
        <v>124</v>
      </c>
      <c r="J25" s="365"/>
      <c r="K25" s="370">
        <v>-0.5</v>
      </c>
      <c r="L25" s="371"/>
      <c r="M25" s="370">
        <v>-0.25</v>
      </c>
      <c r="N25" s="371"/>
    </row>
    <row r="26" spans="1:23" ht="12" customHeight="1">
      <c r="A26" s="373" t="s">
        <v>115</v>
      </c>
      <c r="B26" s="373"/>
      <c r="C26" s="373"/>
      <c r="D26" s="54">
        <v>-0.5</v>
      </c>
      <c r="G26" s="372" t="s">
        <v>125</v>
      </c>
      <c r="H26" s="365"/>
      <c r="I26" s="372" t="s">
        <v>125</v>
      </c>
      <c r="J26" s="365"/>
      <c r="K26" s="370">
        <v>-0.25</v>
      </c>
      <c r="L26" s="371"/>
      <c r="M26" s="370">
        <v>0</v>
      </c>
      <c r="N26" s="371"/>
    </row>
    <row r="27" spans="1:23" ht="12" customHeight="1">
      <c r="A27" s="373" t="s">
        <v>116</v>
      </c>
      <c r="B27" s="373"/>
      <c r="C27" s="373"/>
      <c r="D27" s="54">
        <v>-1</v>
      </c>
      <c r="G27" s="372" t="s">
        <v>126</v>
      </c>
      <c r="H27" s="365"/>
      <c r="I27" s="372" t="s">
        <v>127</v>
      </c>
      <c r="J27" s="365"/>
      <c r="K27" s="370">
        <v>-1.5</v>
      </c>
      <c r="L27" s="371"/>
      <c r="M27" s="370">
        <v>-1.5</v>
      </c>
      <c r="N27" s="371"/>
    </row>
    <row r="28" spans="1:23" ht="12" customHeight="1">
      <c r="A28" s="373" t="s">
        <v>117</v>
      </c>
      <c r="B28" s="373"/>
      <c r="C28" s="373"/>
      <c r="D28" s="54">
        <v>-0.75</v>
      </c>
    </row>
    <row r="29" spans="1:23" ht="12" customHeight="1">
      <c r="O29" s="125"/>
    </row>
    <row r="30" spans="1:23" ht="12" customHeight="1">
      <c r="O30" s="100"/>
    </row>
    <row r="31" spans="1:23" ht="12" customHeight="1">
      <c r="A31" s="379" t="s">
        <v>128</v>
      </c>
      <c r="B31" s="380"/>
      <c r="C31" s="380"/>
      <c r="D31" s="380"/>
      <c r="E31" s="380"/>
      <c r="F31" s="380"/>
      <c r="G31" s="360"/>
      <c r="H31" s="360"/>
      <c r="I31" s="361"/>
      <c r="M31" s="381" t="s">
        <v>6</v>
      </c>
      <c r="N31" s="382"/>
      <c r="O31" s="100"/>
    </row>
    <row r="32" spans="1:23" ht="12" customHeight="1">
      <c r="A32" s="364" t="s">
        <v>129</v>
      </c>
      <c r="B32" s="365"/>
      <c r="C32" s="48" t="s">
        <v>130</v>
      </c>
      <c r="D32" s="48" t="s">
        <v>131</v>
      </c>
      <c r="E32" s="48" t="s">
        <v>124</v>
      </c>
      <c r="F32" s="366" t="s">
        <v>132</v>
      </c>
      <c r="G32" s="367"/>
      <c r="H32" s="48" t="s">
        <v>133</v>
      </c>
      <c r="I32" s="48" t="s">
        <v>140</v>
      </c>
      <c r="M32" s="383" t="s">
        <v>83</v>
      </c>
      <c r="N32" s="384"/>
      <c r="O32" s="114"/>
    </row>
    <row r="33" spans="1:15" ht="12" customHeight="1">
      <c r="A33" s="364" t="s">
        <v>141</v>
      </c>
      <c r="B33" s="365"/>
      <c r="C33" s="71">
        <v>0</v>
      </c>
      <c r="D33" s="71">
        <v>0</v>
      </c>
      <c r="E33" s="71">
        <v>0</v>
      </c>
      <c r="F33" s="375">
        <v>0</v>
      </c>
      <c r="G33" s="376"/>
      <c r="H33" s="71">
        <v>0</v>
      </c>
      <c r="I33" s="71">
        <v>0</v>
      </c>
      <c r="M33" s="195"/>
      <c r="N33" s="197"/>
    </row>
    <row r="34" spans="1:15" ht="12" customHeight="1">
      <c r="A34" s="364" t="s">
        <v>134</v>
      </c>
      <c r="B34" s="365"/>
      <c r="C34" s="71">
        <v>0</v>
      </c>
      <c r="D34" s="71">
        <v>0</v>
      </c>
      <c r="E34" s="71">
        <v>0</v>
      </c>
      <c r="F34" s="375">
        <v>0</v>
      </c>
      <c r="G34" s="376"/>
      <c r="H34" s="71">
        <v>0</v>
      </c>
      <c r="I34" s="71">
        <v>0</v>
      </c>
    </row>
    <row r="35" spans="1:15" ht="12" customHeight="1">
      <c r="A35" s="364" t="s">
        <v>135</v>
      </c>
      <c r="B35" s="365"/>
      <c r="C35" s="71">
        <v>-0.5</v>
      </c>
      <c r="D35" s="71">
        <v>-0.5</v>
      </c>
      <c r="E35" s="71">
        <v>-0.5</v>
      </c>
      <c r="F35" s="375">
        <v>-0.5</v>
      </c>
      <c r="G35" s="376"/>
      <c r="H35" s="71">
        <v>-0.5</v>
      </c>
      <c r="I35" s="71">
        <v>-0.5</v>
      </c>
    </row>
    <row r="36" spans="1:15" ht="12" customHeight="1">
      <c r="A36" s="364" t="s">
        <v>136</v>
      </c>
      <c r="B36" s="365"/>
      <c r="C36" s="71">
        <v>-0.75</v>
      </c>
      <c r="D36" s="71">
        <v>-0.75</v>
      </c>
      <c r="E36" s="71">
        <v>-0.75</v>
      </c>
      <c r="F36" s="375">
        <v>-0.5</v>
      </c>
      <c r="G36" s="376"/>
      <c r="H36" s="71">
        <v>-0.5</v>
      </c>
      <c r="I36" s="71">
        <v>-0.5</v>
      </c>
      <c r="M36" s="385" t="s">
        <v>157</v>
      </c>
      <c r="N36" s="269"/>
      <c r="O36" s="384"/>
    </row>
    <row r="37" spans="1:15" ht="12" customHeight="1">
      <c r="A37" s="364" t="s">
        <v>137</v>
      </c>
      <c r="B37" s="365"/>
      <c r="C37" s="71">
        <v>-1.75</v>
      </c>
      <c r="D37" s="71">
        <v>-1.75</v>
      </c>
      <c r="E37" s="71">
        <v>-1.75</v>
      </c>
      <c r="F37" s="375">
        <v>-1.25</v>
      </c>
      <c r="G37" s="376"/>
      <c r="H37" s="71">
        <v>-1.25</v>
      </c>
      <c r="I37" s="71">
        <v>-1.25</v>
      </c>
      <c r="M37" s="271"/>
      <c r="N37" s="272"/>
      <c r="O37" s="273"/>
    </row>
    <row r="38" spans="1:15" ht="12" customHeight="1">
      <c r="A38" s="364" t="s">
        <v>138</v>
      </c>
      <c r="B38" s="365"/>
      <c r="C38" s="71">
        <v>-2.25</v>
      </c>
      <c r="D38" s="71">
        <v>-2.25</v>
      </c>
      <c r="E38" s="71">
        <v>-2.25</v>
      </c>
      <c r="F38" s="375">
        <v>-1.75</v>
      </c>
      <c r="G38" s="376"/>
      <c r="H38" s="71">
        <v>-1.75</v>
      </c>
      <c r="I38" s="71">
        <v>-1.75</v>
      </c>
      <c r="M38" s="386"/>
      <c r="N38" s="387"/>
      <c r="O38" s="388"/>
    </row>
    <row r="39" spans="1:15" ht="12" customHeight="1">
      <c r="A39" s="364" t="s">
        <v>139</v>
      </c>
      <c r="B39" s="365"/>
      <c r="C39" s="71">
        <v>-2.75</v>
      </c>
      <c r="D39" s="71">
        <v>-2.75</v>
      </c>
      <c r="E39" s="71">
        <v>-2.75</v>
      </c>
      <c r="F39" s="375">
        <v>-2.25</v>
      </c>
      <c r="G39" s="376"/>
      <c r="H39" s="71">
        <v>-2.25</v>
      </c>
      <c r="I39" s="71">
        <v>-2.25</v>
      </c>
    </row>
    <row r="40" spans="1:15" ht="12" customHeight="1">
      <c r="A40" s="377" t="s">
        <v>142</v>
      </c>
      <c r="B40" s="377"/>
      <c r="C40" s="377"/>
      <c r="D40" s="377"/>
      <c r="E40" s="377"/>
      <c r="F40" s="377"/>
      <c r="G40" s="377"/>
      <c r="H40" s="377"/>
      <c r="I40" s="377"/>
      <c r="J40" s="378"/>
      <c r="K40" s="378"/>
    </row>
    <row r="41" spans="1:15" ht="12" customHeight="1"/>
    <row r="42" spans="1:15" ht="12" customHeight="1"/>
    <row r="43" spans="1:15" ht="12" customHeight="1">
      <c r="A43" s="241" t="s">
        <v>267</v>
      </c>
      <c r="B43" s="242"/>
      <c r="C43" s="242"/>
      <c r="D43" s="27"/>
      <c r="G43" s="389" t="s">
        <v>90</v>
      </c>
      <c r="H43" s="390"/>
      <c r="I43" s="390"/>
      <c r="J43" s="390"/>
      <c r="K43" s="390"/>
      <c r="L43" s="390"/>
      <c r="M43" s="390"/>
      <c r="N43" s="390"/>
      <c r="O43" s="391"/>
    </row>
    <row r="44" spans="1:15" ht="12" customHeight="1">
      <c r="A44" s="243" t="s">
        <v>56</v>
      </c>
      <c r="B44" s="243"/>
      <c r="C44" s="243"/>
      <c r="D44" s="28">
        <v>0.04</v>
      </c>
      <c r="G44" s="32" t="s">
        <v>91</v>
      </c>
      <c r="H44" s="225" t="s">
        <v>65</v>
      </c>
      <c r="I44" s="390"/>
      <c r="J44" s="390"/>
      <c r="K44" s="390"/>
      <c r="L44" s="390"/>
      <c r="M44" s="390"/>
      <c r="N44" s="391"/>
      <c r="O44" s="33">
        <v>-0.17</v>
      </c>
    </row>
    <row r="45" spans="1:15" ht="12" customHeight="1">
      <c r="A45" s="243" t="s">
        <v>57</v>
      </c>
      <c r="B45" s="243"/>
      <c r="C45" s="243"/>
      <c r="D45" s="28">
        <v>0.02</v>
      </c>
      <c r="G45" s="32" t="s">
        <v>92</v>
      </c>
      <c r="H45" s="225" t="s">
        <v>93</v>
      </c>
      <c r="I45" s="390"/>
      <c r="J45" s="390"/>
      <c r="K45" s="390"/>
      <c r="L45" s="390"/>
      <c r="M45" s="390"/>
      <c r="N45" s="391"/>
      <c r="O45" s="33">
        <v>-0.13</v>
      </c>
    </row>
    <row r="46" spans="1:15" ht="12" customHeight="1">
      <c r="A46" s="243" t="s">
        <v>58</v>
      </c>
      <c r="B46" s="243"/>
      <c r="C46" s="243"/>
      <c r="D46" s="28">
        <v>0</v>
      </c>
      <c r="G46" s="34" t="s">
        <v>94</v>
      </c>
      <c r="H46" s="225" t="s">
        <v>95</v>
      </c>
      <c r="I46" s="390"/>
      <c r="J46" s="390"/>
      <c r="K46" s="390"/>
      <c r="L46" s="390"/>
      <c r="M46" s="390"/>
      <c r="N46" s="391"/>
      <c r="O46" s="33">
        <v>-0.03</v>
      </c>
    </row>
    <row r="47" spans="1:15" ht="12" customHeight="1">
      <c r="A47" s="243" t="s">
        <v>59</v>
      </c>
      <c r="B47" s="243"/>
      <c r="C47" s="243"/>
      <c r="D47" s="28">
        <v>-0.02</v>
      </c>
      <c r="G47" s="34" t="s">
        <v>96</v>
      </c>
      <c r="H47" s="225" t="s">
        <v>97</v>
      </c>
      <c r="I47" s="390"/>
      <c r="J47" s="390"/>
      <c r="K47" s="390"/>
      <c r="L47" s="390"/>
      <c r="M47" s="390"/>
      <c r="N47" s="391"/>
      <c r="O47" s="33">
        <v>0</v>
      </c>
    </row>
    <row r="48" spans="1:15" ht="12" customHeight="1">
      <c r="A48" s="243" t="s">
        <v>60</v>
      </c>
      <c r="B48" s="243"/>
      <c r="C48" s="243"/>
      <c r="D48" s="28">
        <v>-0.05</v>
      </c>
      <c r="G48" s="34" t="s">
        <v>98</v>
      </c>
      <c r="H48" s="225" t="s">
        <v>99</v>
      </c>
      <c r="I48" s="390"/>
      <c r="J48" s="390"/>
      <c r="K48" s="390"/>
      <c r="L48" s="390"/>
      <c r="M48" s="390"/>
      <c r="N48" s="391"/>
      <c r="O48" s="33">
        <v>7.0000000000000007E-2</v>
      </c>
    </row>
    <row r="49" spans="1:15" ht="12" customHeight="1">
      <c r="A49" s="243" t="s">
        <v>61</v>
      </c>
      <c r="B49" s="243"/>
      <c r="C49" s="243"/>
      <c r="D49" s="28">
        <v>-0.09</v>
      </c>
      <c r="G49" s="34" t="s">
        <v>100</v>
      </c>
      <c r="H49" s="225" t="s">
        <v>101</v>
      </c>
      <c r="I49" s="390"/>
      <c r="J49" s="390"/>
      <c r="K49" s="390"/>
      <c r="L49" s="390"/>
      <c r="M49" s="390"/>
      <c r="N49" s="391"/>
      <c r="O49" s="33">
        <v>0.1</v>
      </c>
    </row>
    <row r="50" spans="1:15" ht="12" customHeight="1">
      <c r="A50" s="243" t="s">
        <v>62</v>
      </c>
      <c r="B50" s="243"/>
      <c r="C50" s="243"/>
      <c r="D50" s="28">
        <v>-0.14000000000000001</v>
      </c>
      <c r="G50" s="240" t="s">
        <v>102</v>
      </c>
      <c r="H50" s="244" t="s">
        <v>103</v>
      </c>
      <c r="I50" s="392"/>
      <c r="J50" s="392"/>
      <c r="K50" s="392"/>
      <c r="L50" s="392"/>
      <c r="M50" s="392"/>
      <c r="N50" s="393"/>
      <c r="O50" s="238">
        <v>0.12</v>
      </c>
    </row>
    <row r="51" spans="1:15" ht="12" customHeight="1">
      <c r="A51" s="243" t="s">
        <v>87</v>
      </c>
      <c r="B51" s="243"/>
      <c r="C51" s="243"/>
      <c r="D51" s="28">
        <v>-0.21</v>
      </c>
      <c r="G51" s="239"/>
      <c r="H51" s="386"/>
      <c r="I51" s="387"/>
      <c r="J51" s="387"/>
      <c r="K51" s="387"/>
      <c r="L51" s="387"/>
      <c r="M51" s="387"/>
      <c r="N51" s="388"/>
      <c r="O51" s="239"/>
    </row>
    <row r="52" spans="1:15" ht="12" customHeight="1">
      <c r="A52" s="243" t="s">
        <v>88</v>
      </c>
      <c r="B52" s="243"/>
      <c r="C52" s="243"/>
      <c r="D52" s="28">
        <v>-0.33</v>
      </c>
    </row>
    <row r="53" spans="1:15" ht="12" customHeight="1">
      <c r="A53" s="243" t="s">
        <v>89</v>
      </c>
      <c r="B53" s="243"/>
      <c r="C53" s="243"/>
      <c r="D53" s="28" t="s">
        <v>33</v>
      </c>
    </row>
    <row r="54" spans="1:15" ht="12" customHeight="1"/>
    <row r="55" spans="1:15" ht="11.25" customHeight="1"/>
    <row r="56" spans="1:15" ht="11.25" customHeight="1"/>
    <row r="57" spans="1:15" ht="11.25" customHeight="1"/>
    <row r="58" spans="1:15" ht="11.25" customHeight="1"/>
    <row r="59" spans="1:15" ht="11.25" customHeight="1"/>
    <row r="60" spans="1:15" ht="11.25" customHeight="1"/>
    <row r="61" spans="1:15" ht="11.25" customHeight="1"/>
    <row r="62" spans="1:15" ht="11.25" customHeight="1"/>
    <row r="63" spans="1:15" ht="11.25" customHeight="1"/>
  </sheetData>
  <mergeCells count="76">
    <mergeCell ref="G43:O43"/>
    <mergeCell ref="G50:G51"/>
    <mergeCell ref="O50:O51"/>
    <mergeCell ref="H44:N44"/>
    <mergeCell ref="H45:N45"/>
    <mergeCell ref="H46:N46"/>
    <mergeCell ref="H47:N47"/>
    <mergeCell ref="H48:N48"/>
    <mergeCell ref="H49:N49"/>
    <mergeCell ref="H50:N51"/>
    <mergeCell ref="A50:C50"/>
    <mergeCell ref="A51:C51"/>
    <mergeCell ref="A52:C52"/>
    <mergeCell ref="A53:C53"/>
    <mergeCell ref="A45:C45"/>
    <mergeCell ref="A46:C46"/>
    <mergeCell ref="A47:C47"/>
    <mergeCell ref="A48:C48"/>
    <mergeCell ref="A49:C49"/>
    <mergeCell ref="A43:C43"/>
    <mergeCell ref="A44:C44"/>
    <mergeCell ref="A40:K40"/>
    <mergeCell ref="A31:I31"/>
    <mergeCell ref="M31:N31"/>
    <mergeCell ref="M32:N33"/>
    <mergeCell ref="A33:B33"/>
    <mergeCell ref="A34:B34"/>
    <mergeCell ref="A35:B35"/>
    <mergeCell ref="A36:B36"/>
    <mergeCell ref="A37:B37"/>
    <mergeCell ref="A38:B38"/>
    <mergeCell ref="A39:B39"/>
    <mergeCell ref="F33:G33"/>
    <mergeCell ref="F34:G34"/>
    <mergeCell ref="M36:O38"/>
    <mergeCell ref="A28:C28"/>
    <mergeCell ref="F38:G38"/>
    <mergeCell ref="F39:G39"/>
    <mergeCell ref="G26:H26"/>
    <mergeCell ref="G27:H27"/>
    <mergeCell ref="F35:G35"/>
    <mergeCell ref="F36:G36"/>
    <mergeCell ref="F37:G37"/>
    <mergeCell ref="K26:L26"/>
    <mergeCell ref="M26:N26"/>
    <mergeCell ref="A26:C26"/>
    <mergeCell ref="A27:C27"/>
    <mergeCell ref="I26:J26"/>
    <mergeCell ref="M27:N27"/>
    <mergeCell ref="S7:W7"/>
    <mergeCell ref="A6:K6"/>
    <mergeCell ref="L6:W6"/>
    <mergeCell ref="G1:Q1"/>
    <mergeCell ref="G2:Q2"/>
    <mergeCell ref="G3:Q3"/>
    <mergeCell ref="C5:D5"/>
    <mergeCell ref="A5:B5"/>
    <mergeCell ref="A7:E7"/>
    <mergeCell ref="G7:K7"/>
    <mergeCell ref="M7:Q7"/>
    <mergeCell ref="G23:N23"/>
    <mergeCell ref="A23:D23"/>
    <mergeCell ref="A32:B32"/>
    <mergeCell ref="F32:G32"/>
    <mergeCell ref="M24:N24"/>
    <mergeCell ref="M25:N25"/>
    <mergeCell ref="G24:H24"/>
    <mergeCell ref="G25:H25"/>
    <mergeCell ref="A24:C24"/>
    <mergeCell ref="A25:C25"/>
    <mergeCell ref="K24:L24"/>
    <mergeCell ref="I24:J24"/>
    <mergeCell ref="I25:J25"/>
    <mergeCell ref="I27:J27"/>
    <mergeCell ref="K27:L27"/>
    <mergeCell ref="K25:L25"/>
  </mergeCells>
  <pageMargins left="0.25" right="0.25" top="0.75" bottom="0.75" header="0.3" footer="0.3"/>
  <pageSetup scale="8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zoomScaleNormal="100" workbookViewId="0">
      <selection activeCell="A7" sqref="A7:E7"/>
    </sheetView>
  </sheetViews>
  <sheetFormatPr defaultRowHeight="11.25"/>
  <cols>
    <col min="1" max="20" width="7.7109375" style="115" customWidth="1"/>
    <col min="21" max="16384" width="9.140625" style="115"/>
  </cols>
  <sheetData>
    <row r="1" spans="1:23" ht="15.75" customHeight="1">
      <c r="A1" s="84"/>
      <c r="B1" s="92"/>
      <c r="C1" s="92"/>
      <c r="D1" s="92"/>
      <c r="E1" s="92"/>
      <c r="F1" s="91"/>
      <c r="G1" s="206" t="s">
        <v>9</v>
      </c>
      <c r="H1" s="394"/>
      <c r="I1" s="394"/>
      <c r="J1" s="394"/>
      <c r="K1" s="394"/>
      <c r="L1" s="394"/>
      <c r="M1" s="394"/>
      <c r="N1" s="92"/>
      <c r="O1" s="92"/>
      <c r="P1" s="92"/>
      <c r="Q1" s="92"/>
      <c r="R1" s="91"/>
      <c r="S1" s="91"/>
      <c r="T1" s="91"/>
      <c r="U1" s="91"/>
      <c r="V1" s="91"/>
      <c r="W1" s="91"/>
    </row>
    <row r="2" spans="1:23" ht="15.75" customHeight="1">
      <c r="A2" s="69"/>
      <c r="B2" s="92"/>
      <c r="C2" s="92"/>
      <c r="D2" s="92"/>
      <c r="E2" s="92"/>
      <c r="F2" s="91"/>
      <c r="G2" s="394"/>
      <c r="H2" s="394"/>
      <c r="I2" s="394"/>
      <c r="J2" s="394"/>
      <c r="K2" s="394"/>
      <c r="L2" s="394"/>
      <c r="M2" s="394"/>
      <c r="N2" s="119"/>
      <c r="O2" s="119"/>
      <c r="P2" s="119"/>
      <c r="Q2" s="119"/>
      <c r="R2" s="91"/>
      <c r="S2" s="91"/>
      <c r="T2" s="91"/>
      <c r="U2" s="91"/>
      <c r="V2" s="91"/>
      <c r="W2" s="91"/>
    </row>
    <row r="3" spans="1:23" ht="15.75" customHeight="1">
      <c r="A3" s="53"/>
      <c r="B3" s="92"/>
      <c r="C3" s="92"/>
      <c r="D3" s="92"/>
      <c r="E3" s="92"/>
      <c r="F3" s="91"/>
      <c r="G3" s="207" t="s">
        <v>7</v>
      </c>
      <c r="H3" s="229"/>
      <c r="I3" s="229"/>
      <c r="J3" s="229"/>
      <c r="K3" s="229"/>
      <c r="L3" s="229"/>
      <c r="M3" s="229"/>
      <c r="N3" s="92"/>
      <c r="O3" s="92"/>
      <c r="P3" s="92"/>
      <c r="Q3" s="92"/>
      <c r="R3" s="91"/>
      <c r="S3" s="91"/>
      <c r="T3" s="91"/>
      <c r="U3" s="91"/>
      <c r="V3" s="91"/>
      <c r="W3" s="91"/>
    </row>
    <row r="4" spans="1:23" ht="15.75" customHeight="1">
      <c r="A4" s="64"/>
      <c r="B4" s="92"/>
      <c r="C4" s="92"/>
      <c r="D4" s="92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1"/>
      <c r="Q4" s="91"/>
      <c r="R4" s="91"/>
      <c r="S4" s="91"/>
      <c r="T4" s="91"/>
      <c r="U4" s="91"/>
      <c r="V4" s="91"/>
      <c r="W4" s="91"/>
    </row>
    <row r="5" spans="1:23" ht="12" customHeight="1">
      <c r="A5" s="223" t="s">
        <v>8</v>
      </c>
      <c r="B5" s="223"/>
      <c r="C5" s="400">
        <f>Data!J2</f>
        <v>0</v>
      </c>
      <c r="D5" s="401"/>
      <c r="E5" s="127"/>
      <c r="F5" s="127"/>
      <c r="P5" s="91"/>
      <c r="Q5" s="91"/>
      <c r="R5" s="91"/>
      <c r="S5" s="91"/>
      <c r="T5" s="91"/>
      <c r="U5" s="91"/>
      <c r="V5" s="91"/>
      <c r="W5" s="91"/>
    </row>
    <row r="6" spans="1:23" ht="12" customHeight="1">
      <c r="A6" s="397" t="s">
        <v>143</v>
      </c>
      <c r="B6" s="398"/>
      <c r="C6" s="398"/>
      <c r="D6" s="398"/>
      <c r="E6" s="399"/>
      <c r="G6" s="207"/>
      <c r="H6" s="229"/>
      <c r="I6" s="229"/>
      <c r="J6" s="229"/>
      <c r="K6" s="229"/>
      <c r="L6" s="229"/>
      <c r="M6" s="229"/>
      <c r="N6" s="119"/>
      <c r="O6" s="119"/>
    </row>
    <row r="7" spans="1:23" ht="12" customHeight="1">
      <c r="A7" s="395" t="s">
        <v>1</v>
      </c>
      <c r="B7" s="209"/>
      <c r="C7" s="209"/>
      <c r="D7" s="209"/>
      <c r="E7" s="396"/>
    </row>
    <row r="8" spans="1:23" ht="12" customHeight="1">
      <c r="A8" s="46" t="s">
        <v>4</v>
      </c>
      <c r="B8" s="36">
        <v>15</v>
      </c>
      <c r="C8" s="36">
        <v>30</v>
      </c>
      <c r="D8" s="36">
        <v>45</v>
      </c>
      <c r="E8" s="42">
        <v>60</v>
      </c>
    </row>
    <row r="9" spans="1:23" ht="12" customHeight="1">
      <c r="A9" s="44" t="str">
        <f>IF(ISNA(VLOOKUP($A$6&amp;" "&amp;$A$7&amp;" "&amp;1,Data!$A:$K,5,0)),"-",VLOOKUP($A$6&amp;" "&amp;$A$7&amp;" "&amp;1,Data!$A:$K,5,0))</f>
        <v>-</v>
      </c>
      <c r="B9" s="44" t="str">
        <f>IF(ISNA(VLOOKUP($A$6&amp;" "&amp;$A$7&amp;" "&amp;1,Data!$A:$K,6,0)),"-",VLOOKUP($A$6&amp;" "&amp;$A$7&amp;" "&amp;1,Data!$A:$K,6,0))</f>
        <v>-</v>
      </c>
      <c r="C9" s="44" t="str">
        <f>IF(ISNA(VLOOKUP($A$6&amp;" "&amp;$A$7&amp;" "&amp;1,Data!$A:$K,7,0)),"-",VLOOKUP($A$6&amp;" "&amp;$A$7&amp;" "&amp;1,Data!$A:$K,7,0))</f>
        <v>-</v>
      </c>
      <c r="D9" s="44" t="str">
        <f>IF(ISNA(VLOOKUP($A$6&amp;" "&amp;$A$7&amp;" "&amp;1,Data!$A:$K,8,0)),"-",VLOOKUP($A$6&amp;" "&amp;$A$7&amp;" "&amp;1,Data!$A:$K,8,0))</f>
        <v>-</v>
      </c>
      <c r="E9" s="44" t="str">
        <f>IF(ISNA(VLOOKUP($A$6&amp;" "&amp;$A$7&amp;" "&amp;1,Data!$A:$K,9,0)),"-",VLOOKUP($A$6&amp;" "&amp;$A$7&amp;" "&amp;1,Data!$A:$K,9,0))</f>
        <v>-</v>
      </c>
    </row>
    <row r="10" spans="1:23" ht="12" customHeight="1">
      <c r="A10" s="44" t="str">
        <f>IF(ISNA(VLOOKUP($A$6&amp;" "&amp;$A$7&amp;" "&amp;2,Data!$A:$K,5,0)),"-",VLOOKUP($A$6&amp;" "&amp;$A$7&amp;" "&amp;2,Data!$A:$K,5,0))</f>
        <v>-</v>
      </c>
      <c r="B10" s="44" t="str">
        <f>IF(ISNA(VLOOKUP($A$6&amp;" "&amp;$A$7&amp;" "&amp;2,Data!$A:$K,6,0)),"-",VLOOKUP($A$6&amp;" "&amp;$A$7&amp;" "&amp;2,Data!$A:$K,6,0))</f>
        <v>-</v>
      </c>
      <c r="C10" s="44" t="str">
        <f>IF(ISNA(VLOOKUP($A$6&amp;" "&amp;$A$7&amp;" "&amp;2,Data!$A:$K,7,0)),"-",VLOOKUP($A$6&amp;" "&amp;$A$7&amp;" "&amp;2,Data!$A:$K,7,0))</f>
        <v>-</v>
      </c>
      <c r="D10" s="44" t="str">
        <f>IF(ISNA(VLOOKUP($A$6&amp;" "&amp;$A$7&amp;" "&amp;2,Data!$A:$K,8,0)),"-",VLOOKUP($A$6&amp;" "&amp;$A$7&amp;" "&amp;2,Data!$A:$K,8,0))</f>
        <v>-</v>
      </c>
      <c r="E10" s="44" t="str">
        <f>IF(ISNA(VLOOKUP($A$6&amp;" "&amp;$A$7&amp;" "&amp;2,Data!$A:$K,9,0)),"-",VLOOKUP($A$6&amp;" "&amp;$A$7&amp;" "&amp;2,Data!$A:$K,9,0))</f>
        <v>-</v>
      </c>
    </row>
    <row r="11" spans="1:23" ht="12" customHeight="1">
      <c r="A11" s="44" t="str">
        <f>IF(ISNA(VLOOKUP($A$6&amp;" "&amp;$A$7&amp;" "&amp;3,Data!$A:$K,5,0)),"-",VLOOKUP($A$6&amp;" "&amp;$A$7&amp;" "&amp;3,Data!$A:$K,5,0))</f>
        <v>-</v>
      </c>
      <c r="B11" s="44" t="str">
        <f>IF(ISNA(VLOOKUP($A$6&amp;" "&amp;$A$7&amp;" "&amp;3,Data!$A:$K,6,0)),"-",VLOOKUP($A$6&amp;" "&amp;$A$7&amp;" "&amp;3,Data!$A:$K,6,0))</f>
        <v>-</v>
      </c>
      <c r="C11" s="44" t="str">
        <f>IF(ISNA(VLOOKUP($A$6&amp;" "&amp;$A$7&amp;" "&amp;3,Data!$A:$K,7,0)),"-",VLOOKUP($A$6&amp;" "&amp;$A$7&amp;" "&amp;3,Data!$A:$K,7,0))</f>
        <v>-</v>
      </c>
      <c r="D11" s="44" t="str">
        <f>IF(ISNA(VLOOKUP($A$6&amp;" "&amp;$A$7&amp;" "&amp;3,Data!$A:$K,8,0)),"-",VLOOKUP($A$6&amp;" "&amp;$A$7&amp;" "&amp;3,Data!$A:$K,8,0))</f>
        <v>-</v>
      </c>
      <c r="E11" s="44" t="str">
        <f>IF(ISNA(VLOOKUP($A$6&amp;" "&amp;$A$7&amp;" "&amp;3,Data!$A:$K,9,0)),"-",VLOOKUP($A$6&amp;" "&amp;$A$7&amp;" "&amp;3,Data!$A:$K,9,0))</f>
        <v>-</v>
      </c>
    </row>
    <row r="12" spans="1:23" ht="12" customHeight="1">
      <c r="A12" s="44" t="str">
        <f>IF(ISNA(VLOOKUP($A$6&amp;" "&amp;$A$7&amp;" "&amp;4,Data!$A:$K,5,0)),"-",VLOOKUP($A$6&amp;" "&amp;$A$7&amp;" "&amp;4,Data!$A:$K,5,0))</f>
        <v>-</v>
      </c>
      <c r="B12" s="44" t="str">
        <f>IF(ISNA(VLOOKUP($A$6&amp;" "&amp;$A$7&amp;" "&amp;4,Data!$A:$K,6,0)),"-",VLOOKUP($A$6&amp;" "&amp;$A$7&amp;" "&amp;4,Data!$A:$K,6,0))</f>
        <v>-</v>
      </c>
      <c r="C12" s="44" t="str">
        <f>IF(ISNA(VLOOKUP($A$6&amp;" "&amp;$A$7&amp;" "&amp;4,Data!$A:$K,7,0)),"-",VLOOKUP($A$6&amp;" "&amp;$A$7&amp;" "&amp;4,Data!$A:$K,7,0))</f>
        <v>-</v>
      </c>
      <c r="D12" s="44" t="str">
        <f>IF(ISNA(VLOOKUP($A$6&amp;" "&amp;$A$7&amp;" "&amp;4,Data!$A:$K,8,0)),"-",VLOOKUP($A$6&amp;" "&amp;$A$7&amp;" "&amp;4,Data!$A:$K,8,0))</f>
        <v>-</v>
      </c>
      <c r="E12" s="44" t="str">
        <f>IF(ISNA(VLOOKUP($A$6&amp;" "&amp;$A$7&amp;" "&amp;4,Data!$A:$K,9,0)),"-",VLOOKUP($A$6&amp;" "&amp;$A$7&amp;" "&amp;4,Data!$A:$K,9,0))</f>
        <v>-</v>
      </c>
    </row>
    <row r="13" spans="1:23" ht="12" customHeight="1">
      <c r="A13" s="44" t="str">
        <f>IF(ISNA(VLOOKUP($A$6&amp;" "&amp;$A$7&amp;" "&amp;5,Data!$A:$K,5,0)),"-",VLOOKUP($A$6&amp;" "&amp;$A$7&amp;" "&amp;5,Data!$A:$K,5,0))</f>
        <v>-</v>
      </c>
      <c r="B13" s="44" t="str">
        <f>IF(ISNA(VLOOKUP($A$6&amp;" "&amp;$A$7&amp;" "&amp;5,Data!$A:$K,6,0)),"-",VLOOKUP($A$6&amp;" "&amp;$A$7&amp;" "&amp;5,Data!$A:$K,6,0))</f>
        <v>-</v>
      </c>
      <c r="C13" s="44" t="str">
        <f>IF(ISNA(VLOOKUP($A$6&amp;" "&amp;$A$7&amp;" "&amp;5,Data!$A:$K,7,0)),"-",VLOOKUP($A$6&amp;" "&amp;$A$7&amp;" "&amp;5,Data!$A:$K,7,0))</f>
        <v>-</v>
      </c>
      <c r="D13" s="44" t="str">
        <f>IF(ISNA(VLOOKUP($A$6&amp;" "&amp;$A$7&amp;" "&amp;5,Data!$A:$K,8,0)),"-",VLOOKUP($A$6&amp;" "&amp;$A$7&amp;" "&amp;5,Data!$A:$K,8,0))</f>
        <v>-</v>
      </c>
      <c r="E13" s="44" t="str">
        <f>IF(ISNA(VLOOKUP($A$6&amp;" "&amp;$A$7&amp;" "&amp;5,Data!$A:$K,9,0)),"-",VLOOKUP($A$6&amp;" "&amp;$A$7&amp;" "&amp;5,Data!$A:$K,9,0))</f>
        <v>-</v>
      </c>
      <c r="G13" s="268" t="s">
        <v>266</v>
      </c>
      <c r="H13" s="270"/>
    </row>
    <row r="14" spans="1:23" ht="12" customHeight="1">
      <c r="A14" s="44" t="str">
        <f>IF(ISNA(VLOOKUP($A$6&amp;" "&amp;$A$7&amp;" "&amp;6,Data!$A:$K,5,0)),"-",VLOOKUP($A$6&amp;" "&amp;$A$7&amp;" "&amp;6,Data!$A:$K,5,0))</f>
        <v>-</v>
      </c>
      <c r="B14" s="44" t="str">
        <f>IF(ISNA(VLOOKUP($A$6&amp;" "&amp;$A$7&amp;" "&amp;6,Data!$A:$K,6,0)),"-",VLOOKUP($A$6&amp;" "&amp;$A$7&amp;" "&amp;6,Data!$A:$K,6,0))</f>
        <v>-</v>
      </c>
      <c r="C14" s="44" t="str">
        <f>IF(ISNA(VLOOKUP($A$6&amp;" "&amp;$A$7&amp;" "&amp;6,Data!$A:$K,7,0)),"-",VLOOKUP($A$6&amp;" "&amp;$A$7&amp;" "&amp;6,Data!$A:$K,7,0))</f>
        <v>-</v>
      </c>
      <c r="D14" s="44" t="str">
        <f>IF(ISNA(VLOOKUP($A$6&amp;" "&amp;$A$7&amp;" "&amp;6,Data!$A:$K,8,0)),"-",VLOOKUP($A$6&amp;" "&amp;$A$7&amp;" "&amp;6,Data!$A:$K,8,0))</f>
        <v>-</v>
      </c>
      <c r="E14" s="44" t="str">
        <f>IF(ISNA(VLOOKUP($A$6&amp;" "&amp;$A$7&amp;" "&amp;6,Data!$A:$K,9,0)),"-",VLOOKUP($A$6&amp;" "&amp;$A$7&amp;" "&amp;6,Data!$A:$K,9,0))</f>
        <v>-</v>
      </c>
      <c r="G14" s="271"/>
      <c r="H14" s="273"/>
    </row>
    <row r="15" spans="1:23" ht="12" customHeight="1">
      <c r="A15" s="44" t="str">
        <f>IF(ISNA(VLOOKUP($A$6&amp;" "&amp;$A$7&amp;" "&amp;7,Data!$A:$K,5,0)),"-",VLOOKUP($A$6&amp;" "&amp;$A$7&amp;" "&amp;7,Data!$A:$K,5,0))</f>
        <v>-</v>
      </c>
      <c r="B15" s="44" t="str">
        <f>IF(ISNA(VLOOKUP($A$6&amp;" "&amp;$A$7&amp;" "&amp;7,Data!$A:$K,6,0)),"-",VLOOKUP($A$6&amp;" "&amp;$A$7&amp;" "&amp;7,Data!$A:$K,6,0))</f>
        <v>-</v>
      </c>
      <c r="C15" s="44" t="str">
        <f>IF(ISNA(VLOOKUP($A$6&amp;" "&amp;$A$7&amp;" "&amp;7,Data!$A:$K,7,0)),"-",VLOOKUP($A$6&amp;" "&amp;$A$7&amp;" "&amp;7,Data!$A:$K,7,0))</f>
        <v>-</v>
      </c>
      <c r="D15" s="44" t="str">
        <f>IF(ISNA(VLOOKUP($A$6&amp;" "&amp;$A$7&amp;" "&amp;7,Data!$A:$K,8,0)),"-",VLOOKUP($A$6&amp;" "&amp;$A$7&amp;" "&amp;7,Data!$A:$K,8,0))</f>
        <v>-</v>
      </c>
      <c r="E15" s="44" t="str">
        <f>IF(ISNA(VLOOKUP($A$6&amp;" "&amp;$A$7&amp;" "&amp;7,Data!$A:$K,9,0)),"-",VLOOKUP($A$6&amp;" "&amp;$A$7&amp;" "&amp;7,Data!$A:$K,9,0))</f>
        <v>-</v>
      </c>
      <c r="G15" s="195"/>
      <c r="H15" s="197"/>
    </row>
    <row r="16" spans="1:23" ht="12" customHeight="1">
      <c r="A16" s="44" t="str">
        <f>IF(ISNA(VLOOKUP($A$6&amp;" "&amp;$A$7&amp;" "&amp;8,Data!$A:$K,5,0)),"-",VLOOKUP($A$6&amp;" "&amp;$A$7&amp;" "&amp;8,Data!$A:$K,5,0))</f>
        <v>-</v>
      </c>
      <c r="B16" s="44" t="str">
        <f>IF(ISNA(VLOOKUP($A$6&amp;" "&amp;$A$7&amp;" "&amp;8,Data!$A:$K,6,0)),"-",VLOOKUP($A$6&amp;" "&amp;$A$7&amp;" "&amp;8,Data!$A:$K,6,0))</f>
        <v>-</v>
      </c>
      <c r="C16" s="44" t="str">
        <f>IF(ISNA(VLOOKUP($A$6&amp;" "&amp;$A$7&amp;" "&amp;8,Data!$A:$K,7,0)),"-",VLOOKUP($A$6&amp;" "&amp;$A$7&amp;" "&amp;8,Data!$A:$K,7,0))</f>
        <v>-</v>
      </c>
      <c r="D16" s="44" t="str">
        <f>IF(ISNA(VLOOKUP($A$6&amp;" "&amp;$A$7&amp;" "&amp;8,Data!$A:$K,8,0)),"-",VLOOKUP($A$6&amp;" "&amp;$A$7&amp;" "&amp;8,Data!$A:$K,8,0))</f>
        <v>-</v>
      </c>
      <c r="E16" s="44" t="str">
        <f>IF(ISNA(VLOOKUP($A$6&amp;" "&amp;$A$7&amp;" "&amp;8,Data!$A:$K,9,0)),"-",VLOOKUP($A$6&amp;" "&amp;$A$7&amp;" "&amp;8,Data!$A:$K,9,0))</f>
        <v>-</v>
      </c>
    </row>
    <row r="17" spans="1:17" ht="12" customHeight="1">
      <c r="A17" s="44" t="str">
        <f>IF(ISNA(VLOOKUP($A$6&amp;" "&amp;$A$7&amp;" "&amp;9,Data!$A:$K,5,0)),"-",VLOOKUP($A$6&amp;" "&amp;$A$7&amp;" "&amp;9,Data!$A:$K,5,0))</f>
        <v>-</v>
      </c>
      <c r="B17" s="44" t="str">
        <f>IF(ISNA(VLOOKUP($A$6&amp;" "&amp;$A$7&amp;" "&amp;9,Data!$A:$K,6,0)),"-",VLOOKUP($A$6&amp;" "&amp;$A$7&amp;" "&amp;9,Data!$A:$K,6,0))</f>
        <v>-</v>
      </c>
      <c r="C17" s="44" t="str">
        <f>IF(ISNA(VLOOKUP($A$6&amp;" "&amp;$A$7&amp;" "&amp;9,Data!$A:$K,7,0)),"-",VLOOKUP($A$6&amp;" "&amp;$A$7&amp;" "&amp;9,Data!$A:$K,7,0))</f>
        <v>-</v>
      </c>
      <c r="D17" s="44" t="str">
        <f>IF(ISNA(VLOOKUP($A$6&amp;" "&amp;$A$7&amp;" "&amp;9,Data!$A:$K,8,0)),"-",VLOOKUP($A$6&amp;" "&amp;$A$7&amp;" "&amp;9,Data!$A:$K,8,0))</f>
        <v>-</v>
      </c>
      <c r="E17" s="44" t="str">
        <f>IF(ISNA(VLOOKUP($A$6&amp;" "&amp;$A$7&amp;" "&amp;9,Data!$A:$K,9,0)),"-",VLOOKUP($A$6&amp;" "&amp;$A$7&amp;" "&amp;9,Data!$A:$K,9,0))</f>
        <v>-</v>
      </c>
    </row>
    <row r="18" spans="1:17" ht="12" customHeight="1">
      <c r="A18" s="44" t="str">
        <f>IF(ISNA(VLOOKUP($A$6&amp;" "&amp;$A$7&amp;" "&amp;10,Data!$A:$K,5,0)),"-",VLOOKUP($A$6&amp;" "&amp;$A$7&amp;" "&amp;10,Data!$A:$K,5,0))</f>
        <v>-</v>
      </c>
      <c r="B18" s="44" t="str">
        <f>IF(ISNA(VLOOKUP($A$6&amp;" "&amp;$A$7&amp;" "&amp;10,Data!$A:$K,6,0)),"-",VLOOKUP($A$6&amp;" "&amp;$A$7&amp;" "&amp;10,Data!$A:$K,6,0))</f>
        <v>-</v>
      </c>
      <c r="C18" s="44" t="str">
        <f>IF(ISNA(VLOOKUP($A$6&amp;" "&amp;$A$7&amp;" "&amp;10,Data!$A:$K,7,0)),"-",VLOOKUP($A$6&amp;" "&amp;$A$7&amp;" "&amp;10,Data!$A:$K,7,0))</f>
        <v>-</v>
      </c>
      <c r="D18" s="44" t="str">
        <f>IF(ISNA(VLOOKUP($A$6&amp;" "&amp;$A$7&amp;" "&amp;10,Data!$A:$K,8,0)),"-",VLOOKUP($A$6&amp;" "&amp;$A$7&amp;" "&amp;10,Data!$A:$K,8,0))</f>
        <v>-</v>
      </c>
      <c r="E18" s="44" t="str">
        <f>IF(ISNA(VLOOKUP($A$6&amp;" "&amp;$A$7&amp;" "&amp;10,Data!$A:$K,9,0)),"-",VLOOKUP($A$6&amp;" "&amp;$A$7&amp;" "&amp;10,Data!$A:$K,9,0))</f>
        <v>-</v>
      </c>
      <c r="P18" s="50"/>
      <c r="Q18" s="50"/>
    </row>
    <row r="19" spans="1:17" ht="12" customHeight="1">
      <c r="A19" s="44" t="str">
        <f>IF(ISNA(VLOOKUP($A$6&amp;" "&amp;$A$7&amp;" "&amp;11,Data!$A:$K,5,0)),"-",VLOOKUP($A$6&amp;" "&amp;$A$7&amp;" "&amp;11,Data!$A:$K,5,0))</f>
        <v>-</v>
      </c>
      <c r="B19" s="44" t="str">
        <f>IF(ISNA(VLOOKUP($A$6&amp;" "&amp;$A$7&amp;" "&amp;11,Data!$A:$K,6,0)),"-",VLOOKUP($A$6&amp;" "&amp;$A$7&amp;" "&amp;11,Data!$A:$K,6,0))</f>
        <v>-</v>
      </c>
      <c r="C19" s="44" t="str">
        <f>IF(ISNA(VLOOKUP($A$6&amp;" "&amp;$A$7&amp;" "&amp;11,Data!$A:$K,7,0)),"-",VLOOKUP($A$6&amp;" "&amp;$A$7&amp;" "&amp;11,Data!$A:$K,7,0))</f>
        <v>-</v>
      </c>
      <c r="D19" s="44" t="str">
        <f>IF(ISNA(VLOOKUP($A$6&amp;" "&amp;$A$7&amp;" "&amp;11,Data!$A:$K,8,0)),"-",VLOOKUP($A$6&amp;" "&amp;$A$7&amp;" "&amp;11,Data!$A:$K,8,0))</f>
        <v>-</v>
      </c>
      <c r="E19" s="44" t="str">
        <f>IF(ISNA(VLOOKUP($A$6&amp;" "&amp;$A$7&amp;" "&amp;11,Data!$A:$K,9,0)),"-",VLOOKUP($A$6&amp;" "&amp;$A$7&amp;" "&amp;11,Data!$A:$K,9,0))</f>
        <v>-</v>
      </c>
      <c r="P19" s="50"/>
      <c r="Q19" s="50"/>
    </row>
    <row r="20" spans="1:17" ht="12" customHeight="1">
      <c r="A20" s="44" t="str">
        <f>IF(ISNA(VLOOKUP($A$6&amp;" "&amp;$A$7&amp;" "&amp;12,Data!$A:$K,5,0)),"-",VLOOKUP($A$6&amp;" "&amp;$A$7&amp;" "&amp;12,Data!$A:$K,5,0))</f>
        <v>-</v>
      </c>
      <c r="B20" s="44" t="str">
        <f>IF(ISNA(VLOOKUP($A$6&amp;" "&amp;$A$7&amp;" "&amp;12,Data!$A:$K,6,0)),"-",VLOOKUP($A$6&amp;" "&amp;$A$7&amp;" "&amp;12,Data!$A:$K,6,0))</f>
        <v>-</v>
      </c>
      <c r="C20" s="44" t="str">
        <f>IF(ISNA(VLOOKUP($A$6&amp;" "&amp;$A$7&amp;" "&amp;12,Data!$A:$K,7,0)),"-",VLOOKUP($A$6&amp;" "&amp;$A$7&amp;" "&amp;12,Data!$A:$K,7,0))</f>
        <v>-</v>
      </c>
      <c r="D20" s="44" t="str">
        <f>IF(ISNA(VLOOKUP($A$6&amp;" "&amp;$A$7&amp;" "&amp;12,Data!$A:$K,8,0)),"-",VLOOKUP($A$6&amp;" "&amp;$A$7&amp;" "&amp;12,Data!$A:$K,8,0))</f>
        <v>-</v>
      </c>
      <c r="E20" s="44" t="str">
        <f>IF(ISNA(VLOOKUP($A$6&amp;" "&amp;$A$7&amp;" "&amp;12,Data!$A:$K,9,0)),"-",VLOOKUP($A$6&amp;" "&amp;$A$7&amp;" "&amp;12,Data!$A:$K,9,0))</f>
        <v>-</v>
      </c>
      <c r="P20" s="50"/>
      <c r="Q20" s="50"/>
    </row>
    <row r="21" spans="1:17" ht="12" customHeight="1">
      <c r="A21" s="44" t="str">
        <f>IF(ISNA(VLOOKUP($A$6&amp;" "&amp;$A$7&amp;" "&amp;13,Data!$A:$K,5,0)),"-",VLOOKUP($A$6&amp;" "&amp;$A$7&amp;" "&amp;13,Data!$A:$K,5,0))</f>
        <v>-</v>
      </c>
      <c r="B21" s="44" t="str">
        <f>IF(ISNA(VLOOKUP($A$6&amp;" "&amp;$A$7&amp;" "&amp;13,Data!$A:$K,6,0)),"-",VLOOKUP($A$6&amp;" "&amp;$A$7&amp;" "&amp;13,Data!$A:$K,6,0))</f>
        <v>-</v>
      </c>
      <c r="C21" s="44" t="str">
        <f>IF(ISNA(VLOOKUP($A$6&amp;" "&amp;$A$7&amp;" "&amp;13,Data!$A:$K,7,0)),"-",VLOOKUP($A$6&amp;" "&amp;$A$7&amp;" "&amp;13,Data!$A:$K,7,0))</f>
        <v>-</v>
      </c>
      <c r="D21" s="44" t="str">
        <f>IF(ISNA(VLOOKUP($A$6&amp;" "&amp;$A$7&amp;" "&amp;13,Data!$A:$K,8,0)),"-",VLOOKUP($A$6&amp;" "&amp;$A$7&amp;" "&amp;13,Data!$A:$K,8,0))</f>
        <v>-</v>
      </c>
      <c r="E21" s="44" t="str">
        <f>IF(ISNA(VLOOKUP($A$6&amp;" "&amp;$A$7&amp;" "&amp;13,Data!$A:$K,9,0)),"-",VLOOKUP($A$6&amp;" "&amp;$A$7&amp;" "&amp;13,Data!$A:$K,9,0))</f>
        <v>-</v>
      </c>
      <c r="P21" s="50"/>
      <c r="Q21" s="50"/>
    </row>
    <row r="22" spans="1:17" ht="12" customHeight="1">
      <c r="P22" s="50"/>
      <c r="Q22" s="50"/>
    </row>
    <row r="23" spans="1:17" ht="12" customHeight="1">
      <c r="L23" s="50"/>
      <c r="M23" s="50"/>
      <c r="N23" s="50"/>
      <c r="O23" s="50"/>
    </row>
    <row r="24" spans="1:17" ht="12" customHeight="1">
      <c r="A24" s="389" t="s">
        <v>90</v>
      </c>
      <c r="B24" s="390"/>
      <c r="C24" s="390"/>
      <c r="D24" s="390"/>
      <c r="E24" s="390"/>
      <c r="F24" s="390"/>
      <c r="G24" s="390"/>
      <c r="H24" s="390"/>
      <c r="I24" s="391"/>
    </row>
    <row r="25" spans="1:17" ht="12" customHeight="1">
      <c r="A25" s="32" t="s">
        <v>91</v>
      </c>
      <c r="B25" s="225" t="s">
        <v>144</v>
      </c>
      <c r="C25" s="390"/>
      <c r="D25" s="390"/>
      <c r="E25" s="390"/>
      <c r="F25" s="390"/>
      <c r="G25" s="390"/>
      <c r="H25" s="391"/>
      <c r="I25" s="33">
        <v>0.25</v>
      </c>
    </row>
    <row r="26" spans="1:17" ht="12" customHeight="1">
      <c r="A26" s="32" t="s">
        <v>92</v>
      </c>
      <c r="B26" s="225" t="s">
        <v>145</v>
      </c>
      <c r="C26" s="390"/>
      <c r="D26" s="390"/>
      <c r="E26" s="390"/>
      <c r="F26" s="390"/>
      <c r="G26" s="390"/>
      <c r="H26" s="391"/>
      <c r="I26" s="33">
        <v>0.15</v>
      </c>
    </row>
    <row r="27" spans="1:17" ht="12" customHeight="1">
      <c r="A27" s="34" t="s">
        <v>94</v>
      </c>
      <c r="B27" s="225" t="s">
        <v>146</v>
      </c>
      <c r="C27" s="390"/>
      <c r="D27" s="390"/>
      <c r="E27" s="390"/>
      <c r="F27" s="390"/>
      <c r="G27" s="390"/>
      <c r="H27" s="391"/>
      <c r="I27" s="33">
        <v>0</v>
      </c>
    </row>
    <row r="28" spans="1:17" ht="12" customHeight="1">
      <c r="A28" s="34" t="s">
        <v>96</v>
      </c>
      <c r="B28" s="225" t="s">
        <v>147</v>
      </c>
      <c r="C28" s="390"/>
      <c r="D28" s="390"/>
      <c r="E28" s="390"/>
      <c r="F28" s="390"/>
      <c r="G28" s="390"/>
      <c r="H28" s="391"/>
      <c r="I28" s="33">
        <v>-0.15</v>
      </c>
    </row>
    <row r="29" spans="1:17" ht="12" customHeight="1">
      <c r="A29" s="34" t="s">
        <v>98</v>
      </c>
      <c r="B29" s="225" t="s">
        <v>148</v>
      </c>
      <c r="C29" s="390"/>
      <c r="D29" s="390"/>
      <c r="E29" s="390"/>
      <c r="F29" s="390"/>
      <c r="G29" s="390"/>
      <c r="H29" s="391"/>
      <c r="I29" s="33">
        <v>-0.25</v>
      </c>
    </row>
    <row r="30" spans="1:17" ht="12" customHeight="1"/>
    <row r="31" spans="1:17" ht="12" customHeight="1">
      <c r="A31" s="241" t="s">
        <v>267</v>
      </c>
      <c r="B31" s="242"/>
      <c r="C31" s="242"/>
      <c r="D31" s="27"/>
      <c r="F31" s="402" t="s">
        <v>158</v>
      </c>
      <c r="G31" s="403"/>
      <c r="H31" s="403"/>
      <c r="I31" s="404"/>
    </row>
    <row r="32" spans="1:17" ht="12" customHeight="1">
      <c r="A32" s="243" t="s">
        <v>268</v>
      </c>
      <c r="B32" s="243"/>
      <c r="C32" s="243"/>
      <c r="D32" s="28">
        <v>-0.5</v>
      </c>
      <c r="F32" s="405" t="s">
        <v>153</v>
      </c>
      <c r="G32" s="406"/>
      <c r="H32" s="407"/>
      <c r="I32" s="55">
        <v>-9.3799999999999994E-2</v>
      </c>
    </row>
    <row r="33" spans="1:9" ht="12" customHeight="1">
      <c r="A33" s="243" t="s">
        <v>269</v>
      </c>
      <c r="B33" s="243"/>
      <c r="C33" s="243"/>
      <c r="D33" s="28">
        <v>-1</v>
      </c>
      <c r="F33" s="405" t="s">
        <v>81</v>
      </c>
      <c r="G33" s="406"/>
      <c r="H33" s="407"/>
      <c r="I33" s="65">
        <v>-0.1875</v>
      </c>
    </row>
    <row r="34" spans="1:9" ht="12" customHeight="1">
      <c r="F34" s="405" t="s">
        <v>82</v>
      </c>
      <c r="G34" s="406"/>
      <c r="H34" s="407"/>
      <c r="I34" s="65">
        <v>-0.375</v>
      </c>
    </row>
    <row r="35" spans="1:9" ht="12" customHeight="1">
      <c r="A35" s="241" t="s">
        <v>149</v>
      </c>
      <c r="B35" s="242"/>
      <c r="C35" s="242"/>
      <c r="D35" s="27"/>
      <c r="F35" s="405" t="s">
        <v>159</v>
      </c>
      <c r="G35" s="406"/>
      <c r="H35" s="407"/>
      <c r="I35" s="65">
        <v>-0.5625</v>
      </c>
    </row>
    <row r="36" spans="1:9" ht="12" customHeight="1">
      <c r="A36" s="243" t="s">
        <v>150</v>
      </c>
      <c r="B36" s="243"/>
      <c r="C36" s="243"/>
      <c r="D36" s="28" t="s">
        <v>33</v>
      </c>
      <c r="F36" s="405" t="s">
        <v>160</v>
      </c>
      <c r="G36" s="406"/>
      <c r="H36" s="407"/>
      <c r="I36" s="65">
        <v>-0.75</v>
      </c>
    </row>
    <row r="37" spans="1:9" ht="12" customHeight="1">
      <c r="A37" s="243" t="s">
        <v>151</v>
      </c>
      <c r="B37" s="243"/>
      <c r="C37" s="243"/>
      <c r="D37" s="28">
        <v>-2</v>
      </c>
      <c r="F37" s="408" t="s">
        <v>154</v>
      </c>
      <c r="G37" s="409"/>
      <c r="H37" s="409"/>
      <c r="I37" s="410"/>
    </row>
    <row r="38" spans="1:9" ht="12" customHeight="1">
      <c r="A38" s="243" t="s">
        <v>74</v>
      </c>
      <c r="B38" s="243"/>
      <c r="C38" s="243"/>
      <c r="D38" s="28">
        <v>-0.5</v>
      </c>
      <c r="F38" s="411"/>
      <c r="G38" s="412"/>
      <c r="H38" s="412"/>
      <c r="I38" s="413"/>
    </row>
    <row r="39" spans="1:9" ht="12" customHeight="1">
      <c r="A39" s="243" t="s">
        <v>152</v>
      </c>
      <c r="B39" s="243"/>
      <c r="C39" s="243"/>
      <c r="D39" s="28">
        <v>0</v>
      </c>
      <c r="F39" s="411"/>
      <c r="G39" s="412"/>
      <c r="H39" s="412"/>
      <c r="I39" s="413"/>
    </row>
    <row r="40" spans="1:9" ht="12" customHeight="1">
      <c r="A40" s="243" t="s">
        <v>71</v>
      </c>
      <c r="B40" s="243"/>
      <c r="C40" s="243"/>
      <c r="D40" s="28">
        <v>0.25</v>
      </c>
      <c r="F40" s="414"/>
      <c r="G40" s="415"/>
      <c r="H40" s="415"/>
      <c r="I40" s="416"/>
    </row>
    <row r="41" spans="1:9" ht="12" customHeight="1"/>
  </sheetData>
  <mergeCells count="30">
    <mergeCell ref="A39:C39"/>
    <mergeCell ref="A40:C40"/>
    <mergeCell ref="F31:I31"/>
    <mergeCell ref="F32:H32"/>
    <mergeCell ref="F33:H33"/>
    <mergeCell ref="F34:H34"/>
    <mergeCell ref="A31:C31"/>
    <mergeCell ref="A32:C32"/>
    <mergeCell ref="A33:C33"/>
    <mergeCell ref="A35:C35"/>
    <mergeCell ref="A36:C36"/>
    <mergeCell ref="F35:H35"/>
    <mergeCell ref="F36:H36"/>
    <mergeCell ref="F37:I40"/>
    <mergeCell ref="A37:C37"/>
    <mergeCell ref="A38:C38"/>
    <mergeCell ref="G1:M2"/>
    <mergeCell ref="G3:M3"/>
    <mergeCell ref="B27:H27"/>
    <mergeCell ref="B28:H28"/>
    <mergeCell ref="B29:H29"/>
    <mergeCell ref="A5:B5"/>
    <mergeCell ref="A7:E7"/>
    <mergeCell ref="A6:E6"/>
    <mergeCell ref="A24:I24"/>
    <mergeCell ref="B25:H25"/>
    <mergeCell ref="B26:H26"/>
    <mergeCell ref="C5:D5"/>
    <mergeCell ref="G6:M6"/>
    <mergeCell ref="G13:H15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Conf Rates</vt:lpstr>
      <vt:lpstr>Data</vt:lpstr>
      <vt:lpstr>Conf Fixed LLPA</vt:lpstr>
      <vt:lpstr>Conf ARM LLPA</vt:lpstr>
      <vt:lpstr>HB ARM LLPA</vt:lpstr>
      <vt:lpstr>Govt</vt:lpstr>
      <vt:lpstr>Jumbo</vt:lpstr>
      <vt:lpstr>HARP</vt:lpstr>
      <vt:lpstr>USDA</vt:lpstr>
      <vt:lpstr>USDA!Print_Area</vt:lpstr>
    </vt:vector>
  </TitlesOfParts>
  <Company>Amerisave Mortgage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David Ford</cp:lastModifiedBy>
  <cp:lastPrinted>2014-08-01T14:02:21Z</cp:lastPrinted>
  <dcterms:created xsi:type="dcterms:W3CDTF">2013-01-30T14:50:16Z</dcterms:created>
  <dcterms:modified xsi:type="dcterms:W3CDTF">2014-11-04T17:23:45Z</dcterms:modified>
</cp:coreProperties>
</file>